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285" yWindow="90" windowWidth="7680" windowHeight="8715"/>
  </bookViews>
  <sheets>
    <sheet name="Kierunek" sheetId="1" r:id="rId1"/>
    <sheet name="Zywienie człowieka" sheetId="5" r:id="rId2"/>
    <sheet name="Inzynieria zywnosci" sheetId="7" r:id="rId3"/>
    <sheet name="Biotechnologia zywnosci" sheetId="8" r:id="rId4"/>
    <sheet name="Projektowanie opakowań" sheetId="11" r:id="rId5"/>
    <sheet name="P" sheetId="2" r:id="rId6"/>
    <sheet name="Arkusz1" sheetId="9" r:id="rId7"/>
  </sheets>
  <definedNames>
    <definedName name="druk_kier">Kierunek!$C$1:$AU$66</definedName>
    <definedName name="druk_podst">Kierunek!$C$1:$AU$66</definedName>
    <definedName name="druk_spec" localSheetId="3">'Biotechnologia zywnosci'!$C$1:$BM$19</definedName>
    <definedName name="druk_spec" localSheetId="2">'Inzynieria zywnosci'!$C$1:$BM$21</definedName>
    <definedName name="druk_spec" localSheetId="4">'Projektowanie opakowań'!$C$1:$BM$21</definedName>
    <definedName name="druk_spec">'Zywienie człowieka'!$C$1:$BM$20</definedName>
    <definedName name="ECTS_r">P!$C$11</definedName>
    <definedName name="ECTS_s">P!$C$11</definedName>
    <definedName name="egz_r">P!$C$10</definedName>
    <definedName name="egz_s">P!$C$9</definedName>
    <definedName name="max_11">P!$C$8</definedName>
    <definedName name="max_st">P!$C$7</definedName>
    <definedName name="max_t">P!$C$5</definedName>
    <definedName name="min_st">P!$C$6</definedName>
    <definedName name="_xlnm.Print_Area" localSheetId="3">'Biotechnologia zywnosci'!$C$1:$BM$19</definedName>
    <definedName name="_xlnm.Print_Area" localSheetId="2">'Inzynieria zywnosci'!$C$1:$BM$21</definedName>
    <definedName name="_xlnm.Print_Area" localSheetId="0">Kierunek!$C$2:$BF$65</definedName>
    <definedName name="_xlnm.Print_Area" localSheetId="4">'Projektowanie opakowań'!$C$1:$BM$21</definedName>
    <definedName name="_xlnm.Print_Area" localSheetId="1">'Zywienie człowieka'!$C$1:$BM$20</definedName>
    <definedName name="tyg">P!$C$4</definedName>
  </definedNames>
  <calcPr calcId="124519"/>
</workbook>
</file>

<file path=xl/calcChain.xml><?xml version="1.0" encoding="utf-8"?>
<calcChain xmlns="http://schemas.openxmlformats.org/spreadsheetml/2006/main">
  <c r="AR2" i="1"/>
  <c r="H49"/>
  <c r="I49"/>
  <c r="AP31"/>
  <c r="J16" i="7" l="1"/>
  <c r="BM19" i="11"/>
  <c r="BL19"/>
  <c r="BK19"/>
  <c r="BJ19"/>
  <c r="BI19"/>
  <c r="BH19"/>
  <c r="BG19"/>
  <c r="BF19"/>
  <c r="BE19"/>
  <c r="BD19"/>
  <c r="BD20" s="1"/>
  <c r="BC19"/>
  <c r="BB19"/>
  <c r="BA19"/>
  <c r="AZ19"/>
  <c r="AY19"/>
  <c r="AX19"/>
  <c r="AW19"/>
  <c r="AV19"/>
  <c r="AU19"/>
  <c r="AT19"/>
  <c r="AT20" s="1"/>
  <c r="AS19"/>
  <c r="AR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8"/>
  <c r="H18"/>
  <c r="G18"/>
  <c r="F18"/>
  <c r="E18"/>
  <c r="I18" s="1"/>
  <c r="J17"/>
  <c r="H17"/>
  <c r="G17"/>
  <c r="F17"/>
  <c r="E17"/>
  <c r="I17" s="1"/>
  <c r="J16"/>
  <c r="H16"/>
  <c r="G16"/>
  <c r="F16"/>
  <c r="E16"/>
  <c r="I16" s="1"/>
  <c r="J15"/>
  <c r="H15"/>
  <c r="G15"/>
  <c r="F15"/>
  <c r="I15" s="1"/>
  <c r="J14"/>
  <c r="H14"/>
  <c r="F14"/>
  <c r="E14"/>
  <c r="J13"/>
  <c r="H13"/>
  <c r="G13"/>
  <c r="F13"/>
  <c r="E13"/>
  <c r="I13" s="1"/>
  <c r="J12"/>
  <c r="G12"/>
  <c r="F12"/>
  <c r="E12"/>
  <c r="J11"/>
  <c r="H11"/>
  <c r="G11"/>
  <c r="F11"/>
  <c r="E11"/>
  <c r="I11" s="1"/>
  <c r="J10"/>
  <c r="H10"/>
  <c r="F10"/>
  <c r="I10" s="1"/>
  <c r="E10"/>
  <c r="J9"/>
  <c r="H9"/>
  <c r="G9"/>
  <c r="F9"/>
  <c r="E9"/>
  <c r="I9" s="1"/>
  <c r="J8"/>
  <c r="H8"/>
  <c r="H19" s="1"/>
  <c r="G8"/>
  <c r="F8"/>
  <c r="E8"/>
  <c r="BI3"/>
  <c r="BI2"/>
  <c r="F2"/>
  <c r="L60" i="1"/>
  <c r="L59"/>
  <c r="L57"/>
  <c r="L56"/>
  <c r="L54"/>
  <c r="L53"/>
  <c r="L52"/>
  <c r="L51"/>
  <c r="L49"/>
  <c r="L47"/>
  <c r="L45"/>
  <c r="L44"/>
  <c r="L43"/>
  <c r="L42"/>
  <c r="L41"/>
  <c r="L40"/>
  <c r="L39"/>
  <c r="L38"/>
  <c r="L37"/>
  <c r="L36"/>
  <c r="L35"/>
  <c r="L34"/>
  <c r="L33"/>
  <c r="L32"/>
  <c r="L29"/>
  <c r="L28"/>
  <c r="L27"/>
  <c r="L26"/>
  <c r="L25"/>
  <c r="L24"/>
  <c r="L23"/>
  <c r="L22"/>
  <c r="L21"/>
  <c r="L20"/>
  <c r="L18"/>
  <c r="L16"/>
  <c r="L15"/>
  <c r="L12"/>
  <c r="L10"/>
  <c r="L14"/>
  <c r="J57"/>
  <c r="I57"/>
  <c r="H57"/>
  <c r="G57"/>
  <c r="J56"/>
  <c r="I56"/>
  <c r="H56"/>
  <c r="G56"/>
  <c r="J54"/>
  <c r="I54"/>
  <c r="H54"/>
  <c r="G54"/>
  <c r="J53"/>
  <c r="I53"/>
  <c r="H53"/>
  <c r="G53"/>
  <c r="J52"/>
  <c r="I52"/>
  <c r="H52"/>
  <c r="G52"/>
  <c r="J51"/>
  <c r="I51"/>
  <c r="H51"/>
  <c r="G51"/>
  <c r="J49"/>
  <c r="G49"/>
  <c r="J47"/>
  <c r="I47"/>
  <c r="H47"/>
  <c r="G47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8"/>
  <c r="I18"/>
  <c r="H18"/>
  <c r="G18"/>
  <c r="J17"/>
  <c r="I17"/>
  <c r="G17"/>
  <c r="J16"/>
  <c r="I16"/>
  <c r="H16"/>
  <c r="G16"/>
  <c r="J15"/>
  <c r="I15"/>
  <c r="H15"/>
  <c r="G15"/>
  <c r="H14"/>
  <c r="J14"/>
  <c r="I14"/>
  <c r="G14"/>
  <c r="J12"/>
  <c r="I12"/>
  <c r="H12"/>
  <c r="G12"/>
  <c r="J10"/>
  <c r="I10"/>
  <c r="H10"/>
  <c r="G10"/>
  <c r="BI1" i="5"/>
  <c r="AZ31" i="1"/>
  <c r="AY31"/>
  <c r="AX31"/>
  <c r="AW31"/>
  <c r="AV31"/>
  <c r="AZ19"/>
  <c r="AY19"/>
  <c r="AX19"/>
  <c r="AW19"/>
  <c r="AV19"/>
  <c r="AZ7"/>
  <c r="AY7"/>
  <c r="AX7"/>
  <c r="AW7"/>
  <c r="AV7"/>
  <c r="AA19"/>
  <c r="Z19"/>
  <c r="X19"/>
  <c r="W19"/>
  <c r="R31"/>
  <c r="R19"/>
  <c r="S19"/>
  <c r="T19"/>
  <c r="U19"/>
  <c r="V19"/>
  <c r="V31"/>
  <c r="AR31"/>
  <c r="AQ31"/>
  <c r="AU31"/>
  <c r="K44"/>
  <c r="K57"/>
  <c r="M19"/>
  <c r="M31"/>
  <c r="N31"/>
  <c r="O31"/>
  <c r="P31"/>
  <c r="Q31"/>
  <c r="S31"/>
  <c r="T31"/>
  <c r="U31"/>
  <c r="W31"/>
  <c r="X31"/>
  <c r="Y31"/>
  <c r="Z31"/>
  <c r="AA31"/>
  <c r="AB31"/>
  <c r="AC31"/>
  <c r="AD31"/>
  <c r="AE31"/>
  <c r="AF31"/>
  <c r="AG31"/>
  <c r="AH31"/>
  <c r="AI31"/>
  <c r="AJ31"/>
  <c r="AK31"/>
  <c r="AT31"/>
  <c r="AS31"/>
  <c r="AO31"/>
  <c r="AN31"/>
  <c r="AM31"/>
  <c r="AL31"/>
  <c r="J13" i="7"/>
  <c r="J15" i="5"/>
  <c r="J14" i="8"/>
  <c r="H16" i="5"/>
  <c r="G16"/>
  <c r="F16"/>
  <c r="E16"/>
  <c r="H15"/>
  <c r="G15"/>
  <c r="F15"/>
  <c r="E15"/>
  <c r="I15" s="1"/>
  <c r="H14"/>
  <c r="G14"/>
  <c r="F14"/>
  <c r="I14" s="1"/>
  <c r="H13"/>
  <c r="G13"/>
  <c r="F13"/>
  <c r="E13"/>
  <c r="H12"/>
  <c r="G12"/>
  <c r="F12"/>
  <c r="E12"/>
  <c r="H10"/>
  <c r="G10"/>
  <c r="F10"/>
  <c r="E10"/>
  <c r="I10"/>
  <c r="H9"/>
  <c r="G9"/>
  <c r="F9"/>
  <c r="H16" i="7"/>
  <c r="H15"/>
  <c r="H14"/>
  <c r="H13"/>
  <c r="G13"/>
  <c r="F13"/>
  <c r="H14" i="8"/>
  <c r="G14"/>
  <c r="F14"/>
  <c r="AE19" i="7"/>
  <c r="AM17" i="8"/>
  <c r="AL17"/>
  <c r="AK17"/>
  <c r="AJ17"/>
  <c r="AH17"/>
  <c r="AG17"/>
  <c r="AF17"/>
  <c r="AE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I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6"/>
  <c r="H16"/>
  <c r="G16"/>
  <c r="F16"/>
  <c r="E16"/>
  <c r="E17" s="1"/>
  <c r="J15"/>
  <c r="G15"/>
  <c r="F15"/>
  <c r="E15"/>
  <c r="E14"/>
  <c r="I14" s="1"/>
  <c r="J13"/>
  <c r="H13"/>
  <c r="G13"/>
  <c r="F13"/>
  <c r="E13"/>
  <c r="J12"/>
  <c r="H12"/>
  <c r="G12"/>
  <c r="F12"/>
  <c r="E12"/>
  <c r="J11"/>
  <c r="H11"/>
  <c r="G11"/>
  <c r="F11"/>
  <c r="E11"/>
  <c r="J10"/>
  <c r="H10"/>
  <c r="G10"/>
  <c r="F10"/>
  <c r="E10"/>
  <c r="J9"/>
  <c r="H9"/>
  <c r="G9"/>
  <c r="F9"/>
  <c r="E9"/>
  <c r="J8"/>
  <c r="H8"/>
  <c r="H17" s="1"/>
  <c r="G8"/>
  <c r="F8"/>
  <c r="F17" s="1"/>
  <c r="E8"/>
  <c r="BI3"/>
  <c r="BI2"/>
  <c r="F2"/>
  <c r="I13" i="5"/>
  <c r="BM19" i="7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T20"/>
  <c r="AS19"/>
  <c r="AR19"/>
  <c r="AQ19"/>
  <c r="AP19"/>
  <c r="AO19"/>
  <c r="AN19"/>
  <c r="AM19"/>
  <c r="AL19"/>
  <c r="AK19"/>
  <c r="AJ19"/>
  <c r="AI19"/>
  <c r="AH19"/>
  <c r="AG19"/>
  <c r="AF19"/>
  <c r="AD19"/>
  <c r="AC19"/>
  <c r="AB19"/>
  <c r="AA19"/>
  <c r="Z19"/>
  <c r="Y19"/>
  <c r="X19"/>
  <c r="W19"/>
  <c r="V19"/>
  <c r="U19"/>
  <c r="U20" s="1"/>
  <c r="T19"/>
  <c r="S19"/>
  <c r="R19"/>
  <c r="Q19"/>
  <c r="P19"/>
  <c r="O19"/>
  <c r="N19"/>
  <c r="M19"/>
  <c r="L19"/>
  <c r="K19"/>
  <c r="J18"/>
  <c r="H18"/>
  <c r="G18"/>
  <c r="F18"/>
  <c r="E18"/>
  <c r="J17"/>
  <c r="H17"/>
  <c r="G17"/>
  <c r="F17"/>
  <c r="I17" s="1"/>
  <c r="E17"/>
  <c r="G16"/>
  <c r="F16"/>
  <c r="E16"/>
  <c r="I16"/>
  <c r="J15"/>
  <c r="G15"/>
  <c r="I15" s="1"/>
  <c r="F15"/>
  <c r="J14"/>
  <c r="F14"/>
  <c r="E14"/>
  <c r="I14" s="1"/>
  <c r="E13"/>
  <c r="J12"/>
  <c r="G12"/>
  <c r="F12"/>
  <c r="E12"/>
  <c r="J11"/>
  <c r="H11"/>
  <c r="G11"/>
  <c r="F11"/>
  <c r="E11"/>
  <c r="I11" s="1"/>
  <c r="J10"/>
  <c r="H10"/>
  <c r="F10"/>
  <c r="E10"/>
  <c r="I10" s="1"/>
  <c r="J9"/>
  <c r="J19" s="1"/>
  <c r="H9"/>
  <c r="G9"/>
  <c r="F9"/>
  <c r="E9"/>
  <c r="J8"/>
  <c r="H8"/>
  <c r="G8"/>
  <c r="F8"/>
  <c r="E8"/>
  <c r="E19" s="1"/>
  <c r="BI3"/>
  <c r="BI2"/>
  <c r="F2"/>
  <c r="E9" i="5"/>
  <c r="I9" s="1"/>
  <c r="Q19" i="1"/>
  <c r="AA58"/>
  <c r="Z58"/>
  <c r="Y58"/>
  <c r="X58"/>
  <c r="W58"/>
  <c r="V58"/>
  <c r="U58"/>
  <c r="T58"/>
  <c r="S58"/>
  <c r="R58"/>
  <c r="Q58"/>
  <c r="P58"/>
  <c r="O58"/>
  <c r="N58"/>
  <c r="M58"/>
  <c r="J60"/>
  <c r="I60"/>
  <c r="H60"/>
  <c r="G60"/>
  <c r="K60"/>
  <c r="J59"/>
  <c r="I59"/>
  <c r="H59"/>
  <c r="G59"/>
  <c r="J31"/>
  <c r="K24"/>
  <c r="J19"/>
  <c r="G19"/>
  <c r="K17"/>
  <c r="K10"/>
  <c r="I9" i="7"/>
  <c r="K20"/>
  <c r="I12" i="8"/>
  <c r="H19" i="1"/>
  <c r="I19"/>
  <c r="BD20" i="7"/>
  <c r="L19" i="1"/>
  <c r="K49"/>
  <c r="AO20" i="7"/>
  <c r="I13"/>
  <c r="K52" i="1"/>
  <c r="K12"/>
  <c r="K16"/>
  <c r="K18"/>
  <c r="K25"/>
  <c r="K27"/>
  <c r="H31"/>
  <c r="K54"/>
  <c r="I12" i="7"/>
  <c r="I10" i="8"/>
  <c r="L31" i="1"/>
  <c r="I12" i="5"/>
  <c r="I16"/>
  <c r="I31" i="1"/>
  <c r="G31"/>
  <c r="K45"/>
  <c r="K47"/>
  <c r="K51"/>
  <c r="K32"/>
  <c r="K33"/>
  <c r="K34"/>
  <c r="K35"/>
  <c r="K36"/>
  <c r="K37"/>
  <c r="K38"/>
  <c r="K39"/>
  <c r="K40"/>
  <c r="K41"/>
  <c r="K43"/>
  <c r="I9" i="8"/>
  <c r="I11"/>
  <c r="I13"/>
  <c r="I15"/>
  <c r="AT18"/>
  <c r="BD18"/>
  <c r="AE18"/>
  <c r="K18"/>
  <c r="U18"/>
  <c r="AO18"/>
  <c r="AJ18"/>
  <c r="K59" i="1"/>
  <c r="I16" i="8"/>
  <c r="AE20" i="7"/>
  <c r="G17" i="8"/>
  <c r="AY18"/>
  <c r="BI18"/>
  <c r="P18"/>
  <c r="Z18"/>
  <c r="G19" i="7"/>
  <c r="K14" i="1"/>
  <c r="K23"/>
  <c r="K22"/>
  <c r="K21"/>
  <c r="K20"/>
  <c r="K26"/>
  <c r="K28"/>
  <c r="AY20" i="7"/>
  <c r="BI20"/>
  <c r="P20"/>
  <c r="Z20"/>
  <c r="AJ20"/>
  <c r="V7" i="1"/>
  <c r="M7"/>
  <c r="M61" s="1"/>
  <c r="J16" i="5"/>
  <c r="J14"/>
  <c r="J13"/>
  <c r="J12"/>
  <c r="M63" i="1"/>
  <c r="G63" s="1"/>
  <c r="J10" i="5"/>
  <c r="J9"/>
  <c r="AD18"/>
  <c r="AF58" i="1"/>
  <c r="AF7"/>
  <c r="AF19"/>
  <c r="O18" i="5"/>
  <c r="Q7" i="1"/>
  <c r="L8"/>
  <c r="AV18" i="5"/>
  <c r="AX58" i="1" s="1"/>
  <c r="AX61" s="1"/>
  <c r="AW18" i="5"/>
  <c r="AY58" i="1" s="1"/>
  <c r="N19"/>
  <c r="N7"/>
  <c r="N61" s="1"/>
  <c r="K18" i="5"/>
  <c r="O19" i="1"/>
  <c r="M18" i="5"/>
  <c r="O7" i="1"/>
  <c r="P19"/>
  <c r="N18" i="5"/>
  <c r="P7" i="1"/>
  <c r="S7"/>
  <c r="P18" i="5"/>
  <c r="R7" i="1"/>
  <c r="R61" s="1"/>
  <c r="R18" i="5"/>
  <c r="T7" i="1"/>
  <c r="S18" i="5"/>
  <c r="U7" i="1"/>
  <c r="U61" s="1"/>
  <c r="X7"/>
  <c r="U18" i="5"/>
  <c r="W7" i="1"/>
  <c r="Y19"/>
  <c r="W18" i="5"/>
  <c r="Y7" i="1"/>
  <c r="Y61" s="1"/>
  <c r="X18" i="5"/>
  <c r="Z7" i="1"/>
  <c r="AC19"/>
  <c r="AC7"/>
  <c r="AB19"/>
  <c r="Z18" i="5"/>
  <c r="AB58" i="1" s="1"/>
  <c r="AB7"/>
  <c r="AD19"/>
  <c r="AB18" i="5"/>
  <c r="AD58" i="1" s="1"/>
  <c r="AD7"/>
  <c r="AE19"/>
  <c r="AC18" i="5"/>
  <c r="AE58" i="1" s="1"/>
  <c r="AE7"/>
  <c r="AH19"/>
  <c r="AH7"/>
  <c r="AG19"/>
  <c r="AE18" i="5"/>
  <c r="AG7" i="1"/>
  <c r="AI19"/>
  <c r="AI7"/>
  <c r="AJ19"/>
  <c r="AJ7"/>
  <c r="AM19"/>
  <c r="AM7"/>
  <c r="AL19"/>
  <c r="AJ18" i="5"/>
  <c r="AL58" i="1" s="1"/>
  <c r="AL7"/>
  <c r="AN19"/>
  <c r="AL18" i="5"/>
  <c r="AN58" i="1" s="1"/>
  <c r="AN7"/>
  <c r="AO19"/>
  <c r="AM18" i="5"/>
  <c r="AO7" i="1"/>
  <c r="AT18" i="5"/>
  <c r="AV58" i="1" s="1"/>
  <c r="AQ19"/>
  <c r="AO18" i="5"/>
  <c r="AQ7" i="1"/>
  <c r="AR19"/>
  <c r="AP18" i="5"/>
  <c r="AR58" i="1"/>
  <c r="AR7"/>
  <c r="AS19"/>
  <c r="AS7"/>
  <c r="AT19"/>
  <c r="AT7"/>
  <c r="AY18" i="5"/>
  <c r="BA18"/>
  <c r="BB18"/>
  <c r="BD18"/>
  <c r="BF18"/>
  <c r="BG18"/>
  <c r="BI18"/>
  <c r="BI19" s="1"/>
  <c r="BK18"/>
  <c r="BL18"/>
  <c r="I8" i="1"/>
  <c r="I7" s="1"/>
  <c r="G8"/>
  <c r="G7" s="1"/>
  <c r="H8"/>
  <c r="H7" s="1"/>
  <c r="J8"/>
  <c r="AS18" i="5"/>
  <c r="AU7" i="1"/>
  <c r="AU19"/>
  <c r="BM18" i="5"/>
  <c r="BH18"/>
  <c r="BC18"/>
  <c r="AX18"/>
  <c r="AZ58" i="1" s="1"/>
  <c r="AZ61" s="1"/>
  <c r="AP19"/>
  <c r="AP61" s="1"/>
  <c r="AN18" i="5"/>
  <c r="AP7" i="1"/>
  <c r="AK19"/>
  <c r="AI18" i="5"/>
  <c r="AK7" i="1"/>
  <c r="Y18" i="5"/>
  <c r="AA7" i="1"/>
  <c r="AA61" s="1"/>
  <c r="T18" i="5"/>
  <c r="AH18"/>
  <c r="AG18"/>
  <c r="AI58" i="1" s="1"/>
  <c r="AR18" i="5"/>
  <c r="AT61" i="1" s="1"/>
  <c r="J8" i="5"/>
  <c r="J17"/>
  <c r="J18" s="1"/>
  <c r="AQ18"/>
  <c r="AS58" i="1"/>
  <c r="AS61" s="1"/>
  <c r="G8" i="5"/>
  <c r="G17"/>
  <c r="H8"/>
  <c r="H17"/>
  <c r="E8"/>
  <c r="F8"/>
  <c r="I8" s="1"/>
  <c r="E17"/>
  <c r="F17"/>
  <c r="Q18"/>
  <c r="V18"/>
  <c r="AA18"/>
  <c r="AC58" i="1"/>
  <c r="AK18" i="5"/>
  <c r="AM58" i="1" s="1"/>
  <c r="AU18" i="5"/>
  <c r="AW58" i="1" s="1"/>
  <c r="AW61" s="1"/>
  <c r="AZ18" i="5"/>
  <c r="AY19"/>
  <c r="BE18"/>
  <c r="BJ18"/>
  <c r="AF18"/>
  <c r="AH58" i="1" s="1"/>
  <c r="L18" i="5"/>
  <c r="K19" s="1"/>
  <c r="F2"/>
  <c r="BI2"/>
  <c r="BI3"/>
  <c r="BD19"/>
  <c r="Z61" i="1"/>
  <c r="W61"/>
  <c r="X61"/>
  <c r="T61"/>
  <c r="S61"/>
  <c r="P61"/>
  <c r="O61"/>
  <c r="V61"/>
  <c r="J7"/>
  <c r="U19" i="5"/>
  <c r="Z19"/>
  <c r="P19"/>
  <c r="AO19"/>
  <c r="L7" i="1"/>
  <c r="AJ19" i="5"/>
  <c r="E18"/>
  <c r="K19" i="1"/>
  <c r="AR61"/>
  <c r="AY21" i="11"/>
  <c r="BI20" i="5"/>
  <c r="BI21" i="7"/>
  <c r="U21"/>
  <c r="BD21" i="11"/>
  <c r="P20" i="5"/>
  <c r="K21" i="7"/>
  <c r="K19" i="8"/>
  <c r="U21" i="11"/>
  <c r="K21"/>
  <c r="BD20" i="5"/>
  <c r="AY19" i="8"/>
  <c r="AT21" i="11"/>
  <c r="K20" i="5"/>
  <c r="BD21" i="7"/>
  <c r="P19" i="8"/>
  <c r="AT21" i="7"/>
  <c r="AY21"/>
  <c r="BD19" i="8"/>
  <c r="P21" i="11"/>
  <c r="P21" i="7"/>
  <c r="AT19" i="8"/>
  <c r="BI21" i="11"/>
  <c r="U20" i="5"/>
  <c r="BI19" i="8"/>
  <c r="AY20" i="5"/>
  <c r="AT20"/>
  <c r="U19" i="8"/>
  <c r="AF61" i="1" l="1"/>
  <c r="F19" i="7"/>
  <c r="I14" i="11"/>
  <c r="E18" i="8"/>
  <c r="E20" i="7"/>
  <c r="I8" i="8"/>
  <c r="J17"/>
  <c r="G19" i="11"/>
  <c r="AO20"/>
  <c r="F19"/>
  <c r="I12"/>
  <c r="E19"/>
  <c r="J19"/>
  <c r="P20"/>
  <c r="Z20"/>
  <c r="AJ20"/>
  <c r="K20"/>
  <c r="U20"/>
  <c r="AE20"/>
  <c r="AY20"/>
  <c r="BI20"/>
  <c r="BI1"/>
  <c r="I8"/>
  <c r="I19" s="1"/>
  <c r="R62" i="1"/>
  <c r="AH61"/>
  <c r="AM61"/>
  <c r="AI61"/>
  <c r="AK61"/>
  <c r="AD61"/>
  <c r="K53"/>
  <c r="K56"/>
  <c r="K31" s="1"/>
  <c r="K8"/>
  <c r="K7" s="1"/>
  <c r="I8" i="7"/>
  <c r="I17" i="5"/>
  <c r="I18" s="1"/>
  <c r="F18"/>
  <c r="H58" i="1" s="1"/>
  <c r="H18" i="5"/>
  <c r="G18"/>
  <c r="I58" i="1" s="1"/>
  <c r="I61" s="1"/>
  <c r="H19" i="7"/>
  <c r="I18"/>
  <c r="I19" s="1"/>
  <c r="I17" i="8"/>
  <c r="H61" i="1"/>
  <c r="BI1" i="7"/>
  <c r="BI1" i="8"/>
  <c r="AQ61" i="1"/>
  <c r="AQ62" s="1"/>
  <c r="K29"/>
  <c r="J61"/>
  <c r="W62"/>
  <c r="AO61"/>
  <c r="AN61"/>
  <c r="AL61"/>
  <c r="AJ61"/>
  <c r="AG61"/>
  <c r="AE61"/>
  <c r="AC61"/>
  <c r="M62"/>
  <c r="Q61"/>
  <c r="AU61"/>
  <c r="L58"/>
  <c r="L61" s="1"/>
  <c r="G61"/>
  <c r="AB61"/>
  <c r="AV61"/>
  <c r="AY61"/>
  <c r="AE19" i="5"/>
  <c r="E19" s="1"/>
  <c r="AT19"/>
  <c r="E20" i="11" l="1"/>
  <c r="K58" i="1"/>
  <c r="AL62"/>
  <c r="AG62"/>
  <c r="AB62"/>
  <c r="K61"/>
  <c r="G64" s="1"/>
  <c r="AV62"/>
  <c r="G62" l="1"/>
  <c r="J64"/>
  <c r="I64"/>
  <c r="H64"/>
</calcChain>
</file>

<file path=xl/sharedStrings.xml><?xml version="1.0" encoding="utf-8"?>
<sst xmlns="http://schemas.openxmlformats.org/spreadsheetml/2006/main" count="556" uniqueCount="196">
  <si>
    <t>W</t>
  </si>
  <si>
    <t>Ć</t>
  </si>
  <si>
    <t>L</t>
  </si>
  <si>
    <t>P</t>
  </si>
  <si>
    <t>S</t>
  </si>
  <si>
    <t>Lp</t>
  </si>
  <si>
    <t>Sem. I</t>
  </si>
  <si>
    <t>Sem. II</t>
  </si>
  <si>
    <t>Sem. III</t>
  </si>
  <si>
    <t>Sem. IV</t>
  </si>
  <si>
    <t>Sem. V</t>
  </si>
  <si>
    <t>Sem. VI</t>
  </si>
  <si>
    <t>Sem. VII</t>
  </si>
  <si>
    <t>Sem. VIII</t>
  </si>
  <si>
    <t>Sem. IX</t>
  </si>
  <si>
    <t>Sem. X</t>
  </si>
  <si>
    <t>Sem. XI</t>
  </si>
  <si>
    <t>Liczba tygodni w semestrze</t>
  </si>
  <si>
    <t>Minimalna liczba godzin studiów</t>
  </si>
  <si>
    <t>Maksymalna liczba godzin studiów</t>
  </si>
  <si>
    <t>Maksymalna liczba godzin w sem. XI</t>
  </si>
  <si>
    <t>Maksymalna liczba egzaminów w semestrze</t>
  </si>
  <si>
    <t>Maksymalna liczba egzaminów w roku</t>
  </si>
  <si>
    <t>Tabela przeliczników i sum kontrolnych</t>
  </si>
  <si>
    <t>Maksymalna liczba godzin tygodniowo w semestrze</t>
  </si>
  <si>
    <t>tyg</t>
  </si>
  <si>
    <t>max_t</t>
  </si>
  <si>
    <t>max_11</t>
  </si>
  <si>
    <t>egz_s</t>
  </si>
  <si>
    <t>egz_r</t>
  </si>
  <si>
    <t>min_st</t>
  </si>
  <si>
    <t>max_st</t>
  </si>
  <si>
    <t>Suma godzin / ECTS</t>
  </si>
  <si>
    <t xml:space="preserve">Razem  </t>
  </si>
  <si>
    <t xml:space="preserve">PLAN STUDIÓW DLA KIERUNKU: </t>
  </si>
  <si>
    <t xml:space="preserve">SPECJALNOŚĆ: </t>
  </si>
  <si>
    <t xml:space="preserve">Obowiązuje od roku akademickiego: </t>
  </si>
  <si>
    <t xml:space="preserve">Data wydruku: </t>
  </si>
  <si>
    <t xml:space="preserve">Data sporządzenia: </t>
  </si>
  <si>
    <t xml:space="preserve">Liczba egzaminów  </t>
  </si>
  <si>
    <t>WF</t>
  </si>
  <si>
    <t>A</t>
  </si>
  <si>
    <r>
      <t>P</t>
    </r>
    <r>
      <rPr>
        <vertAlign val="subscript"/>
        <sz val="10"/>
        <rFont val="Arial CE"/>
        <family val="2"/>
        <charset val="238"/>
      </rPr>
      <t>E</t>
    </r>
  </si>
  <si>
    <t>B</t>
  </si>
  <si>
    <t>PODSTAWOWE</t>
  </si>
  <si>
    <t>Suma punktów ECTS w semestrze</t>
  </si>
  <si>
    <t>ECTS_s</t>
  </si>
  <si>
    <t xml:space="preserve">Liczba egzaminów </t>
  </si>
  <si>
    <t>C</t>
  </si>
  <si>
    <t>SPECJALNOŚCIOWE</t>
  </si>
  <si>
    <t>PRZEDMIOTY (KURSY)</t>
  </si>
  <si>
    <t xml:space="preserve">  kursy egzaminacyjne</t>
  </si>
  <si>
    <t>Matematyka</t>
  </si>
  <si>
    <t>Humanistyczne</t>
  </si>
  <si>
    <t>Maszynoznawstwo przetwórstwa spożywczego</t>
  </si>
  <si>
    <t>Statystyka inżynierska</t>
  </si>
  <si>
    <t>Podstawy fizyki</t>
  </si>
  <si>
    <t>OGÓLNE</t>
  </si>
  <si>
    <t>Technologie informacyjne</t>
  </si>
  <si>
    <t>Razem  (A+B+C+D)</t>
  </si>
  <si>
    <t>Przysposobienie akademickie, ochrona własności intelektualnej</t>
  </si>
  <si>
    <t>Biochemia</t>
  </si>
  <si>
    <t>Ekologia i ochrona środowiska</t>
  </si>
  <si>
    <t>Rysunek techniczny</t>
  </si>
  <si>
    <t>Maszynoznawstwo ogólne</t>
  </si>
  <si>
    <t>Chemia żywności</t>
  </si>
  <si>
    <t>Ogólna technologia żywności</t>
  </si>
  <si>
    <t>Mikrobiologia ogólna</t>
  </si>
  <si>
    <t>Technologie specjalnościowe</t>
  </si>
  <si>
    <t>Inżynieria procesowa</t>
  </si>
  <si>
    <t>Podstawy żywienia człowieka</t>
  </si>
  <si>
    <t>Analiza i ocena jakości żywności</t>
  </si>
  <si>
    <t>Opakowania do żywności</t>
  </si>
  <si>
    <t>Rachunkowość</t>
  </si>
  <si>
    <t>Technologia Żywności i Żywienie Człowieka, I stopień, stacjonarne</t>
  </si>
  <si>
    <t>Bezpieczeństwo i higiena pracy</t>
  </si>
  <si>
    <t>Bezpieczeństwo i higiena produkcji żywności</t>
  </si>
  <si>
    <t>Żywienie człowieka i bezpieczeństwo żywności</t>
  </si>
  <si>
    <t>Żywność funkcjonalna i specj. przeznaczenia</t>
  </si>
  <si>
    <t>Higiena żywności i żywienia</t>
  </si>
  <si>
    <t>Dietetyka z profilaktyką</t>
  </si>
  <si>
    <t>Fizjologia żywienia człowieka</t>
  </si>
  <si>
    <t>Higiena przemysłowa</t>
  </si>
  <si>
    <t>Linie technologiczne przemysłu spożywczego</t>
  </si>
  <si>
    <t>Procesy i urządzenia mycia</t>
  </si>
  <si>
    <t>Mikrobiologia żywności</t>
  </si>
  <si>
    <t>Inżynieria żywności</t>
  </si>
  <si>
    <t>Biotechnologia żywności</t>
  </si>
  <si>
    <t>Biologia molekularna z podst. genetyki</t>
  </si>
  <si>
    <t>Biotechnologia składników żywności</t>
  </si>
  <si>
    <t>Mikroorganizmy w bitech. żywności</t>
  </si>
  <si>
    <t>Technologia enzymatyczna</t>
  </si>
  <si>
    <t>Technologia wody i ścieków</t>
  </si>
  <si>
    <t>Technologia gastronomiczna z towaroznaws.</t>
  </si>
  <si>
    <t>Projektowanie technologiczne zakładów przemysłu spożywczego</t>
  </si>
  <si>
    <t>Organizacja, zarządzanie i ekonomika przedsiębiorstw żywnościowych</t>
  </si>
  <si>
    <r>
      <t>P</t>
    </r>
    <r>
      <rPr>
        <vertAlign val="subscript"/>
        <sz val="11"/>
        <rFont val="Arial CE"/>
        <family val="2"/>
        <charset val="238"/>
      </rPr>
      <t>E</t>
    </r>
  </si>
  <si>
    <t>Seminarium dyplomowe (proj.; inż.; egz. dypl.)</t>
  </si>
  <si>
    <t>Humanistyczne I</t>
  </si>
  <si>
    <t>Humanistyczne II</t>
  </si>
  <si>
    <t>Biotechnologia</t>
  </si>
  <si>
    <t>Utrwalane i przechowywanie żywności</t>
  </si>
  <si>
    <t>Technika chłodnicza</t>
  </si>
  <si>
    <t>Towaroznawstwo produktów spożywczych</t>
  </si>
  <si>
    <t>Techniki fermentacyjne</t>
  </si>
  <si>
    <t>Biotechnologia żywn. Wygodnej i funkcjonalnej</t>
  </si>
  <si>
    <t>Języki obce: J.angielski; J.niemiecki; J.francuski; J.rosyjski</t>
  </si>
  <si>
    <t xml:space="preserve">Pozyskiwanie surowców </t>
  </si>
  <si>
    <t>Procesy i urządzenia przemysłu spożywczego</t>
  </si>
  <si>
    <t>Eksploatacja w przemysle spożywczym</t>
  </si>
  <si>
    <t>Podstawy organizacji produkcji</t>
  </si>
  <si>
    <t>18/1 Matketing produkcji żywności</t>
  </si>
  <si>
    <t>18/2 Podstawy tworzenia dokumentacji w firmie</t>
  </si>
  <si>
    <t>14/1 Podstawy chłodnictwa</t>
  </si>
  <si>
    <t>14/2 Instalacje chłodnicze</t>
  </si>
  <si>
    <t>13/1 Podstawy przechowalnictwa</t>
  </si>
  <si>
    <t>13/2 Utrwalanie surowców i produktów spożywcz.</t>
  </si>
  <si>
    <t>12/1 Podstawy biotechnologii</t>
  </si>
  <si>
    <t>4.1 Technologie przetwórstwa mięsa, mleka, ryb</t>
  </si>
  <si>
    <t>4.2 Technologie produktów roślinnych</t>
  </si>
  <si>
    <t>4.3. Technologie gastronomiczne</t>
  </si>
  <si>
    <t>10/1 Podstawy produkcji rolnej</t>
  </si>
  <si>
    <t>10/2 Technologie produkcji roślinnej i zwierzęcej</t>
  </si>
  <si>
    <t>1.1/1 Podstawy prakseologii</t>
  </si>
  <si>
    <t>1.1/2 Socjologia</t>
  </si>
  <si>
    <t>1.2/1 Ergonomia</t>
  </si>
  <si>
    <t>1.2/2 Etyka zawodowa</t>
  </si>
  <si>
    <t>1.3. Przedsiębiorczość innowacyjna</t>
  </si>
  <si>
    <t>D</t>
  </si>
  <si>
    <t>F</t>
  </si>
  <si>
    <t>D/Ż - Przedmioty specjalnościowe</t>
  </si>
  <si>
    <t>D/Ż-1</t>
  </si>
  <si>
    <t>D/I - Przedmioty specjalnościowe</t>
  </si>
  <si>
    <t>D/I-1</t>
  </si>
  <si>
    <t>D/I-2</t>
  </si>
  <si>
    <t>D/I-3</t>
  </si>
  <si>
    <t>D/I-4</t>
  </si>
  <si>
    <t>D/I-5</t>
  </si>
  <si>
    <t>D/I-6</t>
  </si>
  <si>
    <t>D/I-7</t>
  </si>
  <si>
    <t>D/B - Przedmioty specjalnościowe</t>
  </si>
  <si>
    <t>D/B-1</t>
  </si>
  <si>
    <t>D/B-2</t>
  </si>
  <si>
    <t>D/B-3</t>
  </si>
  <si>
    <t>D/B-4</t>
  </si>
  <si>
    <t>D/B-5</t>
  </si>
  <si>
    <t>D/B-6</t>
  </si>
  <si>
    <t>D/B-7</t>
  </si>
  <si>
    <t>Żywienie człowieka - działy wybrane</t>
  </si>
  <si>
    <t>Podstawy prawa żywnościowego</t>
  </si>
  <si>
    <t>12/2 Procesy biotechnologiczne w prod.żywności</t>
  </si>
  <si>
    <t>D/I-8</t>
  </si>
  <si>
    <t>Procesy termiczne w technologii żywności</t>
  </si>
  <si>
    <t>D/B-8</t>
  </si>
  <si>
    <t>Operacje i procesy biotechnologiczne</t>
  </si>
  <si>
    <t>Bioanaliza żywności</t>
  </si>
  <si>
    <t>Sensoryczne metody oceny jakości żywności</t>
  </si>
  <si>
    <t>Projektowanie operacji technologicznych</t>
  </si>
  <si>
    <t>D/Ż-2</t>
  </si>
  <si>
    <t>D/Ż-3</t>
  </si>
  <si>
    <t>D/Ż-4</t>
  </si>
  <si>
    <t>D/Ż-5</t>
  </si>
  <si>
    <t>D/Ż-6</t>
  </si>
  <si>
    <t>D/Ż-7</t>
  </si>
  <si>
    <t>D/Ż-8</t>
  </si>
  <si>
    <t>Moduł żywienia i fizjologii D/Z1-2-3-6-7</t>
  </si>
  <si>
    <t>Moduł technologiczny D/Z4-5-8</t>
  </si>
  <si>
    <t>Moduł procesów technologicznych D/I1-2-3-6</t>
  </si>
  <si>
    <t>Moduł eksploatacyjno-projektowy D/I4-5-7-8</t>
  </si>
  <si>
    <t>Moduł produkcji i analizy żywności D/B2-3-4-5-8</t>
  </si>
  <si>
    <t>Moduł biotechnologiczny D/B1-6-7</t>
  </si>
  <si>
    <t>Chemia nieorganiczna, organiczna</t>
  </si>
  <si>
    <t>Sem.VIII</t>
  </si>
  <si>
    <t>Moduł designu D/I1-2-3</t>
  </si>
  <si>
    <t>Moduł materiałowo-logistyczny D/I4-5-6-7-8</t>
  </si>
  <si>
    <t>Komunikacja wizualna</t>
  </si>
  <si>
    <t>Podstawy desingu</t>
  </si>
  <si>
    <t>Projektowanie form opakowań</t>
  </si>
  <si>
    <t>Inżynieria materiałów opakowaniowych</t>
  </si>
  <si>
    <t>Techniki pakowania żywności</t>
  </si>
  <si>
    <t>Konstrukcja opakowań</t>
  </si>
  <si>
    <t>Logistyka opakowanych produktów spoż.</t>
  </si>
  <si>
    <t>Techniki wytwarzania opakowań</t>
  </si>
  <si>
    <t>E</t>
  </si>
  <si>
    <t>Praktyka specjalnościowa - 4 tygodnie</t>
  </si>
  <si>
    <t>Projektowanie zakładów gastronomicznych</t>
  </si>
  <si>
    <t>Projektowanie opakowań</t>
  </si>
  <si>
    <t>D/O-1</t>
  </si>
  <si>
    <t>D/O-2</t>
  </si>
  <si>
    <t>D/O-3</t>
  </si>
  <si>
    <t>D/O-4</t>
  </si>
  <si>
    <t>D/O-5</t>
  </si>
  <si>
    <t>D/O-6</t>
  </si>
  <si>
    <t>D/O-7</t>
  </si>
  <si>
    <t>D/O-8</t>
  </si>
  <si>
    <t>2012 / 2013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</si>
</sst>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name val="Symbol"/>
      <family val="1"/>
      <charset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vertAlign val="subscript"/>
      <sz val="10"/>
      <name val="Arial CE"/>
      <family val="2"/>
      <charset val="238"/>
    </font>
    <font>
      <sz val="11"/>
      <name val="SwitzerlandNarrow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i/>
      <sz val="11"/>
      <name val="Arial CE"/>
      <family val="2"/>
      <charset val="238"/>
    </font>
    <font>
      <sz val="11"/>
      <color indexed="10"/>
      <name val="Arial CE"/>
      <charset val="238"/>
    </font>
    <font>
      <sz val="11"/>
      <name val="Symbol"/>
      <family val="1"/>
      <charset val="2"/>
    </font>
    <font>
      <vertAlign val="subscript"/>
      <sz val="11"/>
      <name val="Arial CE"/>
      <family val="2"/>
      <charset val="238"/>
    </font>
    <font>
      <sz val="11"/>
      <color indexed="53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1" applyBorder="0"/>
  </cellStyleXfs>
  <cellXfs count="424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1" fillId="3" borderId="12" xfId="0" applyFont="1" applyFill="1" applyBorder="1" applyAlignment="1" applyProtection="1">
      <alignment vertical="center"/>
    </xf>
    <xf numFmtId="0" fontId="1" fillId="3" borderId="13" xfId="0" applyFont="1" applyFill="1" applyBorder="1" applyAlignment="1" applyProtection="1">
      <alignment vertical="center"/>
    </xf>
    <xf numFmtId="0" fontId="2" fillId="3" borderId="14" xfId="0" applyFont="1" applyFill="1" applyBorder="1" applyProtection="1"/>
    <xf numFmtId="0" fontId="2" fillId="0" borderId="0" xfId="0" applyFont="1" applyProtection="1"/>
    <xf numFmtId="0" fontId="1" fillId="3" borderId="1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7" fillId="0" borderId="0" xfId="0" applyFont="1" applyProtection="1"/>
    <xf numFmtId="0" fontId="2" fillId="4" borderId="0" xfId="0" applyFont="1" applyFill="1" applyProtection="1"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3" fillId="5" borderId="15" xfId="0" applyFont="1" applyFill="1" applyBorder="1" applyAlignment="1" applyProtection="1">
      <alignment horizontal="center" vertical="center"/>
      <protection locked="0"/>
    </xf>
    <xf numFmtId="0" fontId="13" fillId="5" borderId="16" xfId="0" applyFont="1" applyFill="1" applyBorder="1" applyAlignment="1" applyProtection="1">
      <alignment horizontal="center" vertical="center"/>
      <protection locked="0"/>
    </xf>
    <xf numFmtId="0" fontId="13" fillId="5" borderId="17" xfId="0" applyFont="1" applyFill="1" applyBorder="1" applyAlignment="1" applyProtection="1">
      <alignment horizontal="center" vertical="center"/>
      <protection locked="0"/>
    </xf>
    <xf numFmtId="0" fontId="13" fillId="5" borderId="19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3" fillId="5" borderId="20" xfId="0" applyFont="1" applyFill="1" applyBorder="1" applyAlignment="1" applyProtection="1">
      <alignment horizontal="center" vertical="center"/>
      <protection locked="0"/>
    </xf>
    <xf numFmtId="0" fontId="13" fillId="5" borderId="21" xfId="0" applyFont="1" applyFill="1" applyBorder="1" applyAlignment="1" applyProtection="1">
      <alignment horizontal="center" vertical="center"/>
      <protection locked="0"/>
    </xf>
    <xf numFmtId="0" fontId="13" fillId="5" borderId="22" xfId="0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Protection="1">
      <protection locked="0"/>
    </xf>
    <xf numFmtId="0" fontId="2" fillId="0" borderId="24" xfId="0" applyFont="1" applyFill="1" applyBorder="1" applyProtection="1">
      <protection locked="0"/>
    </xf>
    <xf numFmtId="0" fontId="14" fillId="0" borderId="0" xfId="0" applyFont="1" applyBorder="1" applyAlignment="1" applyProtection="1"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6" borderId="25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 applyProtection="1">
      <alignment horizontal="center" vertical="center"/>
      <protection locked="0"/>
    </xf>
    <xf numFmtId="0" fontId="13" fillId="7" borderId="25" xfId="0" applyFont="1" applyFill="1" applyBorder="1" applyAlignment="1" applyProtection="1">
      <alignment horizontal="center" vertical="center"/>
      <protection locked="0"/>
    </xf>
    <xf numFmtId="0" fontId="13" fillId="7" borderId="28" xfId="0" applyFont="1" applyFill="1" applyBorder="1" applyAlignment="1" applyProtection="1">
      <alignment horizontal="center" vertical="center"/>
      <protection locked="0"/>
    </xf>
    <xf numFmtId="164" fontId="13" fillId="5" borderId="16" xfId="0" applyNumberFormat="1" applyFont="1" applyFill="1" applyBorder="1" applyAlignment="1" applyProtection="1">
      <alignment horizontal="center" vertical="center"/>
      <protection locked="0"/>
    </xf>
    <xf numFmtId="0" fontId="13" fillId="7" borderId="9" xfId="0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3" fillId="5" borderId="31" xfId="0" applyFont="1" applyFill="1" applyBorder="1" applyAlignment="1" applyProtection="1">
      <alignment horizontal="center" vertical="center"/>
      <protection locked="0"/>
    </xf>
    <xf numFmtId="0" fontId="13" fillId="5" borderId="31" xfId="0" applyFont="1" applyFill="1" applyBorder="1" applyAlignment="1" applyProtection="1">
      <alignment vertical="center"/>
      <protection locked="0"/>
    </xf>
    <xf numFmtId="0" fontId="13" fillId="5" borderId="32" xfId="0" applyFont="1" applyFill="1" applyBorder="1" applyAlignment="1" applyProtection="1">
      <alignment horizontal="center" vertical="center"/>
      <protection locked="0"/>
    </xf>
    <xf numFmtId="1" fontId="13" fillId="5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/>
    </xf>
    <xf numFmtId="0" fontId="1" fillId="3" borderId="37" xfId="0" applyFont="1" applyFill="1" applyBorder="1" applyAlignment="1" applyProtection="1">
      <alignment horizontal="center" vertical="center"/>
    </xf>
    <xf numFmtId="0" fontId="1" fillId="3" borderId="38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7" borderId="28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7" borderId="25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protection locked="0"/>
    </xf>
    <xf numFmtId="0" fontId="13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33" xfId="0" applyFont="1" applyBorder="1" applyAlignment="1" applyProtection="1">
      <alignment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13" fillId="0" borderId="31" xfId="0" applyFont="1" applyBorder="1" applyAlignment="1" applyProtection="1">
      <alignment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Protection="1"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locked="0"/>
    </xf>
    <xf numFmtId="0" fontId="13" fillId="6" borderId="0" xfId="0" applyFont="1" applyFill="1" applyAlignment="1" applyProtection="1">
      <alignment horizontal="center"/>
      <protection locked="0"/>
    </xf>
    <xf numFmtId="0" fontId="13" fillId="6" borderId="0" xfId="0" applyFont="1" applyFill="1" applyProtection="1">
      <protection locked="0"/>
    </xf>
    <xf numFmtId="0" fontId="13" fillId="0" borderId="9" xfId="0" applyFont="1" applyBorder="1" applyProtection="1">
      <protection locked="0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13" fillId="5" borderId="33" xfId="0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36" xfId="0" applyFont="1" applyFill="1" applyBorder="1" applyAlignment="1" applyProtection="1">
      <alignment horizontal="center" vertical="center"/>
      <protection locked="0"/>
    </xf>
    <xf numFmtId="0" fontId="17" fillId="3" borderId="41" xfId="0" applyFont="1" applyFill="1" applyBorder="1" applyAlignment="1" applyProtection="1">
      <alignment horizontal="left" vertical="center"/>
      <protection locked="0"/>
    </xf>
    <xf numFmtId="0" fontId="17" fillId="3" borderId="43" xfId="0" applyFont="1" applyFill="1" applyBorder="1" applyAlignment="1" applyProtection="1">
      <alignment horizontal="center"/>
      <protection locked="0"/>
    </xf>
    <xf numFmtId="0" fontId="17" fillId="3" borderId="14" xfId="0" applyFont="1" applyFill="1" applyBorder="1" applyProtection="1">
      <protection locked="0"/>
    </xf>
    <xf numFmtId="164" fontId="17" fillId="3" borderId="14" xfId="0" applyNumberFormat="1" applyFont="1" applyFill="1" applyBorder="1" applyAlignment="1" applyProtection="1">
      <alignment horizontal="center"/>
      <protection locked="0"/>
    </xf>
    <xf numFmtId="1" fontId="17" fillId="2" borderId="14" xfId="0" applyNumberFormat="1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vertical="center"/>
      <protection locked="0"/>
    </xf>
    <xf numFmtId="0" fontId="13" fillId="4" borderId="25" xfId="0" applyFont="1" applyFill="1" applyBorder="1" applyAlignment="1" applyProtection="1">
      <alignment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3" fillId="0" borderId="0" xfId="0" applyFont="1" applyProtection="1"/>
    <xf numFmtId="0" fontId="17" fillId="0" borderId="0" xfId="0" applyFont="1" applyProtection="1"/>
    <xf numFmtId="0" fontId="1" fillId="0" borderId="55" xfId="0" applyFont="1" applyBorder="1" applyAlignment="1" applyProtection="1">
      <alignment horizontal="center" vertical="center"/>
      <protection locked="0"/>
    </xf>
    <xf numFmtId="0" fontId="17" fillId="7" borderId="56" xfId="0" applyFont="1" applyFill="1" applyBorder="1" applyProtection="1">
      <protection locked="0"/>
    </xf>
    <xf numFmtId="0" fontId="17" fillId="7" borderId="28" xfId="0" applyFont="1" applyFill="1" applyBorder="1" applyProtection="1">
      <protection locked="0"/>
    </xf>
    <xf numFmtId="0" fontId="2" fillId="7" borderId="56" xfId="0" applyFont="1" applyFill="1" applyBorder="1" applyProtection="1">
      <protection locked="0"/>
    </xf>
    <xf numFmtId="0" fontId="7" fillId="7" borderId="57" xfId="0" applyFont="1" applyFill="1" applyBorder="1" applyAlignment="1" applyProtection="1">
      <alignment horizontal="center" vertical="center"/>
      <protection locked="0"/>
    </xf>
    <xf numFmtId="0" fontId="7" fillId="7" borderId="28" xfId="0" applyFont="1" applyFill="1" applyBorder="1" applyAlignment="1" applyProtection="1">
      <alignment horizontal="center" vertical="center"/>
      <protection locked="0"/>
    </xf>
    <xf numFmtId="0" fontId="1" fillId="6" borderId="25" xfId="0" applyFont="1" applyFill="1" applyBorder="1" applyAlignment="1" applyProtection="1">
      <alignment horizontal="center" vertical="center"/>
      <protection locked="0"/>
    </xf>
    <xf numFmtId="0" fontId="1" fillId="6" borderId="30" xfId="0" applyFont="1" applyFill="1" applyBorder="1" applyAlignment="1" applyProtection="1">
      <alignment horizontal="center" vertical="center"/>
      <protection locked="0"/>
    </xf>
    <xf numFmtId="0" fontId="1" fillId="6" borderId="17" xfId="0" applyFont="1" applyFill="1" applyBorder="1" applyAlignment="1" applyProtection="1">
      <alignment horizontal="center" vertical="center"/>
      <protection locked="0"/>
    </xf>
    <xf numFmtId="0" fontId="1" fillId="6" borderId="58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Protection="1">
      <protection locked="0"/>
    </xf>
    <xf numFmtId="0" fontId="2" fillId="9" borderId="0" xfId="0" applyFont="1" applyFill="1" applyProtection="1">
      <protection locked="0"/>
    </xf>
    <xf numFmtId="0" fontId="17" fillId="10" borderId="0" xfId="0" applyFont="1" applyFill="1" applyProtection="1">
      <protection locked="0"/>
    </xf>
    <xf numFmtId="0" fontId="13" fillId="10" borderId="0" xfId="0" applyFont="1" applyFill="1" applyAlignment="1" applyProtection="1">
      <alignment horizontal="center"/>
      <protection locked="0"/>
    </xf>
    <xf numFmtId="0" fontId="13" fillId="10" borderId="0" xfId="0" applyFont="1" applyFill="1" applyAlignment="1" applyProtection="1">
      <alignment horizontal="center" vertical="center"/>
      <protection locked="0"/>
    </xf>
    <xf numFmtId="0" fontId="13" fillId="10" borderId="0" xfId="0" applyFont="1" applyFill="1" applyProtection="1">
      <protection locked="0"/>
    </xf>
    <xf numFmtId="0" fontId="14" fillId="10" borderId="0" xfId="0" applyFont="1" applyFill="1" applyAlignment="1" applyProtection="1">
      <alignment horizontal="center" vertical="center"/>
      <protection locked="0"/>
    </xf>
    <xf numFmtId="0" fontId="14" fillId="10" borderId="0" xfId="0" applyFont="1" applyFill="1" applyBorder="1" applyAlignment="1" applyProtection="1">
      <alignment horizontal="center" vertical="center"/>
      <protection locked="0"/>
    </xf>
    <xf numFmtId="0" fontId="17" fillId="10" borderId="0" xfId="0" applyFont="1" applyFill="1" applyAlignment="1" applyProtection="1">
      <alignment horizontal="center" vertical="center"/>
      <protection locked="0"/>
    </xf>
    <xf numFmtId="0" fontId="16" fillId="10" borderId="0" xfId="0" applyFont="1" applyFill="1" applyProtection="1">
      <protection locked="0"/>
    </xf>
    <xf numFmtId="0" fontId="25" fillId="0" borderId="0" xfId="0" applyFont="1"/>
    <xf numFmtId="0" fontId="16" fillId="0" borderId="0" xfId="0" applyFont="1" applyAlignment="1">
      <alignment vertical="center"/>
    </xf>
    <xf numFmtId="0" fontId="16" fillId="10" borderId="0" xfId="0" applyFont="1" applyFill="1" applyAlignment="1" applyProtection="1">
      <alignment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1" fillId="0" borderId="69" xfId="0" applyFont="1" applyFill="1" applyBorder="1" applyAlignment="1" applyProtection="1">
      <alignment horizontal="center" vertical="center"/>
      <protection locked="0"/>
    </xf>
    <xf numFmtId="0" fontId="1" fillId="11" borderId="28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2" fillId="0" borderId="72" xfId="0" applyFont="1" applyBorder="1" applyProtection="1">
      <protection locked="0"/>
    </xf>
    <xf numFmtId="0" fontId="1" fillId="10" borderId="9" xfId="0" applyFont="1" applyFill="1" applyBorder="1" applyAlignment="1" applyProtection="1">
      <alignment horizontal="center" vertical="center"/>
      <protection locked="0"/>
    </xf>
    <xf numFmtId="0" fontId="13" fillId="10" borderId="25" xfId="0" applyFont="1" applyFill="1" applyBorder="1" applyAlignment="1" applyProtection="1">
      <alignment horizontal="center" vertical="center"/>
      <protection locked="0"/>
    </xf>
    <xf numFmtId="0" fontId="13" fillId="10" borderId="9" xfId="0" applyFont="1" applyFill="1" applyBorder="1" applyAlignment="1" applyProtection="1">
      <alignment horizontal="center" vertical="center"/>
      <protection locked="0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2" borderId="74" xfId="0" applyFont="1" applyFill="1" applyBorder="1" applyAlignment="1" applyProtection="1">
      <alignment horizontal="center" vertical="center"/>
      <protection locked="0"/>
    </xf>
    <xf numFmtId="0" fontId="13" fillId="0" borderId="73" xfId="0" applyFont="1" applyBorder="1" applyAlignment="1" applyProtection="1">
      <alignment horizontal="center" vertical="center"/>
      <protection locked="0"/>
    </xf>
    <xf numFmtId="0" fontId="13" fillId="2" borderId="75" xfId="0" applyFont="1" applyFill="1" applyBorder="1" applyAlignment="1" applyProtection="1">
      <alignment horizontal="center" vertical="center"/>
      <protection locked="0"/>
    </xf>
    <xf numFmtId="0" fontId="17" fillId="3" borderId="76" xfId="0" applyFont="1" applyFill="1" applyBorder="1" applyAlignment="1" applyProtection="1">
      <alignment horizontal="center" vertical="center"/>
      <protection locked="0"/>
    </xf>
    <xf numFmtId="0" fontId="1" fillId="11" borderId="73" xfId="0" applyFont="1" applyFill="1" applyBorder="1" applyAlignment="1" applyProtection="1">
      <alignment horizontal="center" vertical="center"/>
      <protection locked="0"/>
    </xf>
    <xf numFmtId="0" fontId="1" fillId="10" borderId="77" xfId="0" applyFont="1" applyFill="1" applyBorder="1" applyAlignment="1" applyProtection="1">
      <alignment horizontal="center" vertical="center"/>
      <protection locked="0"/>
    </xf>
    <xf numFmtId="0" fontId="1" fillId="11" borderId="70" xfId="0" applyFont="1" applyFill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10" borderId="18" xfId="0" applyFont="1" applyFill="1" applyBorder="1" applyAlignment="1" applyProtection="1">
      <alignment horizontal="center" vertical="center"/>
      <protection locked="0"/>
    </xf>
    <xf numFmtId="0" fontId="1" fillId="0" borderId="78" xfId="0" applyFont="1" applyFill="1" applyBorder="1" applyAlignment="1" applyProtection="1">
      <alignment horizontal="center" vertical="center"/>
      <protection locked="0"/>
    </xf>
    <xf numFmtId="0" fontId="1" fillId="6" borderId="29" xfId="0" applyFont="1" applyFill="1" applyBorder="1" applyAlignment="1" applyProtection="1">
      <alignment horizontal="center" vertical="center"/>
      <protection locked="0"/>
    </xf>
    <xf numFmtId="0" fontId="1" fillId="10" borderId="72" xfId="0" applyFont="1" applyFill="1" applyBorder="1" applyAlignment="1" applyProtection="1">
      <alignment horizontal="center" vertical="center"/>
      <protection locked="0"/>
    </xf>
    <xf numFmtId="0" fontId="1" fillId="11" borderId="79" xfId="0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Border="1" applyAlignment="1" applyProtection="1">
      <alignment horizontal="center" vertical="center"/>
      <protection locked="0"/>
    </xf>
    <xf numFmtId="0" fontId="1" fillId="10" borderId="58" xfId="0" applyFont="1" applyFill="1" applyBorder="1" applyAlignment="1" applyProtection="1">
      <alignment horizontal="center" vertical="center"/>
      <protection locked="0"/>
    </xf>
    <xf numFmtId="0" fontId="17" fillId="3" borderId="42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6" borderId="30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6" borderId="29" xfId="0" applyFont="1" applyFill="1" applyBorder="1" applyAlignment="1" applyProtection="1">
      <alignment horizontal="center" vertical="center"/>
      <protection locked="0"/>
    </xf>
    <xf numFmtId="0" fontId="13" fillId="6" borderId="64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0" fontId="13" fillId="6" borderId="30" xfId="0" applyFont="1" applyFill="1" applyBorder="1" applyAlignment="1" applyProtection="1">
      <alignment horizontal="center" vertical="center"/>
      <protection locked="0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 applyProtection="1">
      <alignment horizontal="center" vertical="center"/>
      <protection locked="0"/>
    </xf>
    <xf numFmtId="0" fontId="13" fillId="5" borderId="81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 applyProtection="1">
      <alignment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3" fillId="5" borderId="82" xfId="0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17" fillId="3" borderId="83" xfId="0" applyFont="1" applyFill="1" applyBorder="1" applyAlignment="1" applyProtection="1">
      <alignment horizontal="center" vertical="center"/>
      <protection locked="0"/>
    </xf>
    <xf numFmtId="0" fontId="13" fillId="2" borderId="81" xfId="0" applyFont="1" applyFill="1" applyBorder="1" applyAlignment="1" applyProtection="1">
      <alignment horizontal="center" vertical="center"/>
      <protection locked="0"/>
    </xf>
    <xf numFmtId="0" fontId="13" fillId="4" borderId="26" xfId="0" applyFont="1" applyFill="1" applyBorder="1" applyAlignment="1" applyProtection="1">
      <alignment vertical="center"/>
      <protection locked="0"/>
    </xf>
    <xf numFmtId="1" fontId="13" fillId="3" borderId="15" xfId="0" applyNumberFormat="1" applyFont="1" applyFill="1" applyBorder="1" applyAlignment="1" applyProtection="1">
      <alignment horizontal="center" vertical="center"/>
      <protection locked="0"/>
    </xf>
    <xf numFmtId="1" fontId="14" fillId="0" borderId="63" xfId="0" applyNumberFormat="1" applyFont="1" applyBorder="1" applyProtection="1">
      <protection locked="0"/>
    </xf>
    <xf numFmtId="0" fontId="17" fillId="3" borderId="42" xfId="0" applyFont="1" applyFill="1" applyBorder="1" applyAlignment="1" applyProtection="1">
      <alignment horizontal="center" vertical="center"/>
      <protection locked="0"/>
    </xf>
    <xf numFmtId="0" fontId="17" fillId="3" borderId="56" xfId="0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69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2" borderId="65" xfId="0" applyFont="1" applyFill="1" applyBorder="1" applyAlignment="1" applyProtection="1">
      <alignment horizontal="center" vertical="center"/>
      <protection locked="0"/>
    </xf>
    <xf numFmtId="0" fontId="13" fillId="2" borderId="66" xfId="0" applyFont="1" applyFill="1" applyBorder="1" applyAlignment="1" applyProtection="1">
      <alignment horizontal="center" vertical="center"/>
      <protection locked="0"/>
    </xf>
    <xf numFmtId="0" fontId="13" fillId="6" borderId="27" xfId="0" applyFont="1" applyFill="1" applyBorder="1" applyAlignment="1" applyProtection="1">
      <alignment horizontal="center" vertical="center"/>
      <protection locked="0"/>
    </xf>
    <xf numFmtId="0" fontId="13" fillId="6" borderId="69" xfId="0" applyFont="1" applyFill="1" applyBorder="1" applyAlignment="1" applyProtection="1">
      <alignment horizontal="center" vertical="center"/>
      <protection locked="0"/>
    </xf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13" fillId="6" borderId="30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14" fontId="19" fillId="0" borderId="0" xfId="0" applyNumberFormat="1" applyFont="1" applyAlignment="1" applyProtection="1">
      <alignment horizontal="left"/>
      <protection locked="0"/>
    </xf>
    <xf numFmtId="0" fontId="13" fillId="0" borderId="82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6" borderId="25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 applyProtection="1">
      <alignment horizontal="left" vertical="center"/>
      <protection locked="0"/>
    </xf>
    <xf numFmtId="0" fontId="13" fillId="4" borderId="26" xfId="0" applyFont="1" applyFill="1" applyBorder="1" applyAlignment="1" applyProtection="1">
      <alignment horizontal="left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4" borderId="17" xfId="0" applyFont="1" applyFill="1" applyBorder="1" applyAlignment="1" applyProtection="1">
      <alignment horizontal="left" vertical="center"/>
      <protection locked="0"/>
    </xf>
    <xf numFmtId="0" fontId="13" fillId="4" borderId="30" xfId="0" applyFont="1" applyFill="1" applyBorder="1" applyAlignment="1" applyProtection="1">
      <alignment horizontal="left" vertical="center"/>
      <protection locked="0"/>
    </xf>
    <xf numFmtId="0" fontId="13" fillId="4" borderId="25" xfId="0" applyFont="1" applyFill="1" applyBorder="1" applyAlignment="1" applyProtection="1">
      <alignment horizontal="left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 applyProtection="1">
      <alignment horizontal="center" vertical="center"/>
      <protection locked="0"/>
    </xf>
    <xf numFmtId="0" fontId="13" fillId="0" borderId="80" xfId="0" applyFont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6" borderId="29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left" vertical="center"/>
    </xf>
    <xf numFmtId="0" fontId="13" fillId="0" borderId="67" xfId="0" applyFont="1" applyBorder="1" applyAlignment="1" applyProtection="1">
      <alignment horizontal="center" vertical="center"/>
      <protection locked="0"/>
    </xf>
    <xf numFmtId="0" fontId="13" fillId="0" borderId="68" xfId="0" applyFont="1" applyBorder="1" applyAlignment="1" applyProtection="1">
      <alignment horizontal="center" vertical="center"/>
      <protection locked="0"/>
    </xf>
    <xf numFmtId="0" fontId="13" fillId="6" borderId="64" xfId="0" applyFont="1" applyFill="1" applyBorder="1" applyAlignment="1" applyProtection="1">
      <alignment horizontal="center" vertical="center"/>
      <protection locked="0"/>
    </xf>
    <xf numFmtId="0" fontId="13" fillId="6" borderId="17" xfId="0" applyFont="1" applyFill="1" applyBorder="1" applyAlignment="1" applyProtection="1">
      <alignment horizontal="left" vertical="center" wrapText="1"/>
      <protection locked="0"/>
    </xf>
    <xf numFmtId="0" fontId="13" fillId="6" borderId="30" xfId="0" applyFont="1" applyFill="1" applyBorder="1" applyAlignment="1" applyProtection="1">
      <alignment horizontal="left" vertical="center" wrapText="1"/>
      <protection locked="0"/>
    </xf>
    <xf numFmtId="0" fontId="13" fillId="7" borderId="70" xfId="0" applyFont="1" applyFill="1" applyBorder="1" applyAlignment="1" applyProtection="1">
      <alignment horizontal="center" vertical="center"/>
      <protection locked="0"/>
    </xf>
    <xf numFmtId="0" fontId="13" fillId="7" borderId="71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4" borderId="17" xfId="0" applyFont="1" applyFill="1" applyBorder="1" applyAlignment="1" applyProtection="1">
      <alignment horizontal="left" vertical="center"/>
      <protection locked="0"/>
    </xf>
    <xf numFmtId="0" fontId="15" fillId="4" borderId="29" xfId="0" applyFont="1" applyFill="1" applyBorder="1" applyAlignment="1" applyProtection="1">
      <alignment horizontal="left" vertical="center"/>
      <protection locked="0"/>
    </xf>
    <xf numFmtId="0" fontId="15" fillId="4" borderId="30" xfId="0" applyFont="1" applyFill="1" applyBorder="1" applyAlignment="1" applyProtection="1">
      <alignment horizontal="left" vertical="center"/>
      <protection locked="0"/>
    </xf>
    <xf numFmtId="0" fontId="15" fillId="4" borderId="10" xfId="0" applyFont="1" applyFill="1" applyBorder="1" applyAlignment="1" applyProtection="1">
      <alignment horizontal="left" vertical="center"/>
      <protection locked="0"/>
    </xf>
    <xf numFmtId="0" fontId="15" fillId="4" borderId="26" xfId="0" applyFont="1" applyFill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left" vertical="center"/>
      <protection locked="0"/>
    </xf>
    <xf numFmtId="0" fontId="15" fillId="4" borderId="9" xfId="0" applyFont="1" applyFill="1" applyBorder="1" applyAlignment="1" applyProtection="1">
      <alignment horizontal="left" vertical="center"/>
      <protection locked="0"/>
    </xf>
    <xf numFmtId="0" fontId="13" fillId="5" borderId="9" xfId="0" applyFont="1" applyFill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horizontal="right"/>
      <protection locked="0"/>
    </xf>
    <xf numFmtId="0" fontId="13" fillId="3" borderId="42" xfId="0" applyFont="1" applyFill="1" applyBorder="1" applyAlignment="1" applyProtection="1">
      <alignment horizontal="right"/>
      <protection locked="0"/>
    </xf>
    <xf numFmtId="0" fontId="13" fillId="3" borderId="56" xfId="0" applyFont="1" applyFill="1" applyBorder="1" applyAlignment="1" applyProtection="1">
      <alignment horizontal="right"/>
      <protection locked="0"/>
    </xf>
    <xf numFmtId="0" fontId="13" fillId="3" borderId="48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3" fillId="3" borderId="49" xfId="0" applyFont="1" applyFill="1" applyBorder="1" applyAlignment="1" applyProtection="1">
      <alignment horizontal="center" vertical="center"/>
      <protection locked="0"/>
    </xf>
    <xf numFmtId="0" fontId="13" fillId="3" borderId="50" xfId="0" applyFont="1" applyFill="1" applyBorder="1" applyAlignment="1" applyProtection="1">
      <alignment horizontal="center" vertical="center"/>
      <protection locked="0"/>
    </xf>
    <xf numFmtId="0" fontId="13" fillId="3" borderId="51" xfId="0" applyFont="1" applyFill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 applyProtection="1">
      <alignment horizontal="center" vertical="center"/>
      <protection locked="0"/>
    </xf>
    <xf numFmtId="0" fontId="13" fillId="4" borderId="45" xfId="0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center"/>
    </xf>
    <xf numFmtId="0" fontId="13" fillId="0" borderId="20" xfId="0" applyFont="1" applyBorder="1" applyAlignment="1" applyProtection="1">
      <alignment horizontal="center" vertical="center"/>
      <protection locked="0"/>
    </xf>
    <xf numFmtId="0" fontId="17" fillId="3" borderId="41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7" fillId="0" borderId="43" xfId="0" applyFont="1" applyFill="1" applyBorder="1" applyAlignment="1" applyProtection="1">
      <alignment horizontal="center" vertical="center"/>
      <protection locked="0"/>
    </xf>
    <xf numFmtId="0" fontId="17" fillId="0" borderId="63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center" vertical="center"/>
      <protection locked="0"/>
    </xf>
    <xf numFmtId="0" fontId="13" fillId="3" borderId="63" xfId="0" applyFont="1" applyFill="1" applyBorder="1" applyAlignment="1" applyProtection="1">
      <alignment horizontal="center" vertical="center"/>
      <protection locked="0"/>
    </xf>
    <xf numFmtId="0" fontId="13" fillId="4" borderId="52" xfId="0" applyFont="1" applyFill="1" applyBorder="1" applyAlignment="1" applyProtection="1">
      <alignment horizontal="left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5" borderId="59" xfId="0" applyFont="1" applyFill="1" applyBorder="1" applyAlignment="1" applyProtection="1">
      <alignment horizontal="left" vertical="center" wrapText="1"/>
      <protection locked="0"/>
    </xf>
    <xf numFmtId="0" fontId="13" fillId="5" borderId="60" xfId="0" applyFont="1" applyFill="1" applyBorder="1" applyAlignment="1" applyProtection="1">
      <alignment horizontal="left" vertical="center" wrapText="1"/>
      <protection locked="0"/>
    </xf>
    <xf numFmtId="0" fontId="13" fillId="5" borderId="61" xfId="0" applyFont="1" applyFill="1" applyBorder="1" applyAlignment="1" applyProtection="1">
      <alignment horizontal="left" vertical="center" wrapText="1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60" xfId="0" applyFont="1" applyBorder="1" applyProtection="1">
      <protection locked="0"/>
    </xf>
    <xf numFmtId="0" fontId="13" fillId="0" borderId="61" xfId="0" applyFont="1" applyBorder="1" applyProtection="1"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vertical="center"/>
      <protection locked="0"/>
    </xf>
    <xf numFmtId="0" fontId="15" fillId="0" borderId="52" xfId="0" applyFont="1" applyFill="1" applyBorder="1" applyAlignment="1" applyProtection="1">
      <alignment vertical="center"/>
      <protection locked="0"/>
    </xf>
    <xf numFmtId="0" fontId="15" fillId="0" borderId="25" xfId="0" applyFont="1" applyFill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3" fillId="6" borderId="9" xfId="0" applyFont="1" applyFill="1" applyBorder="1" applyAlignment="1" applyProtection="1">
      <alignment horizontal="left" vertical="center"/>
      <protection locked="0"/>
    </xf>
    <xf numFmtId="0" fontId="13" fillId="6" borderId="10" xfId="0" applyFont="1" applyFill="1" applyBorder="1" applyAlignment="1" applyProtection="1">
      <alignment horizontal="left" vertical="center"/>
      <protection locked="0"/>
    </xf>
    <xf numFmtId="0" fontId="13" fillId="6" borderId="25" xfId="0" applyFont="1" applyFill="1" applyBorder="1" applyAlignment="1" applyProtection="1">
      <alignment horizontal="left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13" fillId="6" borderId="45" xfId="0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0" fontId="16" fillId="4" borderId="9" xfId="0" applyFont="1" applyFill="1" applyBorder="1" applyAlignment="1" applyProtection="1">
      <alignment vertical="center"/>
      <protection locked="0"/>
    </xf>
    <xf numFmtId="0" fontId="16" fillId="0" borderId="9" xfId="0" applyFont="1" applyBorder="1" applyAlignment="1">
      <alignment vertical="center"/>
    </xf>
    <xf numFmtId="0" fontId="7" fillId="3" borderId="41" xfId="0" applyFont="1" applyFill="1" applyBorder="1" applyAlignment="1" applyProtection="1">
      <alignment horizontal="right"/>
      <protection locked="0"/>
    </xf>
    <xf numFmtId="0" fontId="7" fillId="3" borderId="56" xfId="0" applyFont="1" applyFill="1" applyBorder="1" applyAlignment="1" applyProtection="1">
      <alignment horizontal="right"/>
      <protection locked="0"/>
    </xf>
    <xf numFmtId="14" fontId="8" fillId="0" borderId="0" xfId="0" applyNumberFormat="1" applyFont="1" applyAlignment="1" applyProtection="1">
      <alignment horizontal="left"/>
    </xf>
    <xf numFmtId="0" fontId="1" fillId="3" borderId="41" xfId="0" applyFont="1" applyFill="1" applyBorder="1" applyAlignment="1" applyProtection="1">
      <alignment horizontal="center" vertical="center"/>
    </xf>
    <xf numFmtId="0" fontId="1" fillId="3" borderId="42" xfId="0" applyFont="1" applyFill="1" applyBorder="1" applyAlignment="1" applyProtection="1">
      <alignment horizontal="center" vertical="center"/>
    </xf>
    <xf numFmtId="0" fontId="1" fillId="3" borderId="56" xfId="0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63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7" fillId="0" borderId="61" xfId="0" applyFont="1" applyBorder="1" applyProtection="1"/>
    <xf numFmtId="0" fontId="7" fillId="4" borderId="43" xfId="0" applyFont="1" applyFill="1" applyBorder="1" applyAlignment="1" applyProtection="1">
      <alignment horizontal="center" vertical="center" wrapText="1"/>
      <protection locked="0"/>
    </xf>
    <xf numFmtId="0" fontId="7" fillId="4" borderId="63" xfId="0" applyFont="1" applyFill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/>
    </xf>
    <xf numFmtId="0" fontId="1" fillId="3" borderId="63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right" vertical="center"/>
      <protection locked="0"/>
    </xf>
    <xf numFmtId="0" fontId="7" fillId="3" borderId="47" xfId="0" applyFont="1" applyFill="1" applyBorder="1" applyAlignment="1" applyProtection="1">
      <alignment horizontal="right" vertical="center"/>
      <protection locked="0"/>
    </xf>
    <xf numFmtId="0" fontId="7" fillId="3" borderId="49" xfId="0" applyFont="1" applyFill="1" applyBorder="1" applyAlignment="1" applyProtection="1">
      <alignment horizontal="right" vertical="center"/>
      <protection locked="0"/>
    </xf>
    <xf numFmtId="0" fontId="7" fillId="3" borderId="51" xfId="0" applyFont="1" applyFill="1" applyBorder="1" applyAlignment="1" applyProtection="1">
      <alignment horizontal="right" vertical="center"/>
      <protection locked="0"/>
    </xf>
    <xf numFmtId="14" fontId="19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/>
    </xf>
  </cellXfs>
  <cellStyles count="2">
    <cellStyle name="Normalny" xfId="0" builtinId="0"/>
    <cellStyle name="Wąski" xfId="1"/>
  </cellStyles>
  <dxfs count="7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4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colors>
    <mruColors>
      <color rgb="FFEDBD77"/>
      <color rgb="FFCE861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emf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BG72"/>
  <sheetViews>
    <sheetView showGridLines="0" showZeros="0" tabSelected="1" zoomScale="70" zoomScaleNormal="70" zoomScaleSheetLayoutView="50" workbookViewId="0">
      <pane xSplit="6" ySplit="6" topLeftCell="G7" activePane="bottomRight" state="frozen"/>
      <selection pane="topRight" activeCell="G1" sqref="G1"/>
      <selection pane="bottomLeft" activeCell="A8" sqref="A8"/>
      <selection pane="bottomRight" activeCell="C1" sqref="C1"/>
    </sheetView>
  </sheetViews>
  <sheetFormatPr defaultRowHeight="14.25"/>
  <cols>
    <col min="1" max="1" width="0.140625" style="89" customWidth="1"/>
    <col min="2" max="2" width="13.7109375" style="207" customWidth="1"/>
    <col min="3" max="3" width="3.7109375" style="84" customWidth="1"/>
    <col min="4" max="4" width="31.28515625" style="84" customWidth="1"/>
    <col min="5" max="5" width="17.42578125" style="84" customWidth="1"/>
    <col min="6" max="6" width="34.85546875" style="84" customWidth="1"/>
    <col min="7" max="7" width="6.140625" style="84" customWidth="1"/>
    <col min="8" max="10" width="5.28515625" style="84" customWidth="1"/>
    <col min="11" max="11" width="7.140625" style="84" customWidth="1"/>
    <col min="12" max="12" width="5.5703125" style="84" customWidth="1"/>
    <col min="13" max="13" width="4" style="84" customWidth="1"/>
    <col min="14" max="14" width="3.42578125" style="84" customWidth="1"/>
    <col min="15" max="16" width="2.7109375" style="84" customWidth="1"/>
    <col min="17" max="17" width="5.7109375" style="84" customWidth="1"/>
    <col min="18" max="18" width="3.7109375" style="84" customWidth="1"/>
    <col min="19" max="21" width="2.7109375" style="84" customWidth="1"/>
    <col min="22" max="22" width="5.7109375" style="84" customWidth="1"/>
    <col min="23" max="23" width="4.140625" style="84" customWidth="1"/>
    <col min="24" max="24" width="2.7109375" style="84" customWidth="1"/>
    <col min="25" max="25" width="3.42578125" style="84" customWidth="1"/>
    <col min="26" max="26" width="2.7109375" style="84" customWidth="1"/>
    <col min="27" max="27" width="5.28515625" style="84" customWidth="1"/>
    <col min="28" max="28" width="4.140625" style="84" customWidth="1"/>
    <col min="29" max="31" width="2.7109375" style="84" customWidth="1"/>
    <col min="32" max="32" width="5.7109375" style="84" customWidth="1"/>
    <col min="33" max="33" width="3.42578125" style="84" customWidth="1"/>
    <col min="34" max="36" width="2.7109375" style="84" customWidth="1"/>
    <col min="37" max="37" width="6" style="84" customWidth="1"/>
    <col min="38" max="38" width="3.42578125" style="84" customWidth="1"/>
    <col min="39" max="41" width="2.7109375" style="84" customWidth="1"/>
    <col min="42" max="42" width="4.85546875" style="84" customWidth="1"/>
    <col min="43" max="43" width="3.42578125" style="84" customWidth="1"/>
    <col min="44" max="46" width="2.7109375" style="84" customWidth="1"/>
    <col min="47" max="47" width="4.85546875" style="84" customWidth="1"/>
    <col min="48" max="48" width="3.42578125" style="84" hidden="1" customWidth="1"/>
    <col min="49" max="51" width="2.7109375" style="84" hidden="1" customWidth="1"/>
    <col min="52" max="52" width="4.85546875" style="84" hidden="1" customWidth="1"/>
    <col min="53" max="53" width="1.42578125" style="84" customWidth="1"/>
    <col min="54" max="55" width="3.7109375" style="84" customWidth="1"/>
    <col min="56" max="16384" width="9.140625" style="84"/>
  </cols>
  <sheetData>
    <row r="1" spans="1:59" ht="16.5" customHeight="1">
      <c r="D1" s="139"/>
      <c r="E1" s="139"/>
      <c r="F1" s="139"/>
      <c r="H1" s="140"/>
    </row>
    <row r="2" spans="1:59" ht="16.5" customHeight="1">
      <c r="G2" s="141" t="s">
        <v>34</v>
      </c>
      <c r="H2" s="142" t="s">
        <v>74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4" t="s">
        <v>37</v>
      </c>
      <c r="AR2" s="301">
        <f ca="1">TODAY()</f>
        <v>41243</v>
      </c>
      <c r="AS2" s="301"/>
      <c r="AT2" s="301"/>
      <c r="AU2" s="301"/>
      <c r="AV2" s="144"/>
      <c r="AW2" s="301"/>
      <c r="AX2" s="301"/>
      <c r="AY2" s="301"/>
      <c r="AZ2" s="301"/>
      <c r="BA2" s="143"/>
      <c r="BB2" s="145"/>
      <c r="BC2" s="145"/>
      <c r="BD2" s="145"/>
      <c r="BE2" s="145"/>
      <c r="BF2" s="145"/>
      <c r="BG2" s="145"/>
    </row>
    <row r="3" spans="1:59" ht="16.5" customHeight="1">
      <c r="C3" s="146"/>
      <c r="G3" s="148"/>
      <c r="AQ3" s="148" t="s">
        <v>36</v>
      </c>
      <c r="AR3" s="146" t="s">
        <v>195</v>
      </c>
      <c r="AV3" s="148"/>
      <c r="AW3" s="146"/>
    </row>
    <row r="4" spans="1:59" ht="16.5" customHeight="1">
      <c r="C4" s="146"/>
      <c r="D4" s="147"/>
      <c r="E4" s="147"/>
      <c r="F4" s="147"/>
      <c r="G4" s="148"/>
      <c r="AQ4" s="148"/>
      <c r="AR4" s="146"/>
      <c r="AV4" s="148"/>
      <c r="AW4" s="146"/>
    </row>
    <row r="5" spans="1:59" ht="13.5" customHeight="1">
      <c r="C5" s="370" t="s">
        <v>5</v>
      </c>
      <c r="D5" s="378" t="s">
        <v>50</v>
      </c>
      <c r="E5" s="379"/>
      <c r="F5" s="380"/>
      <c r="G5" s="375" t="s">
        <v>32</v>
      </c>
      <c r="H5" s="376"/>
      <c r="I5" s="376"/>
      <c r="J5" s="376"/>
      <c r="K5" s="376"/>
      <c r="L5" s="377"/>
      <c r="M5" s="361" t="s">
        <v>6</v>
      </c>
      <c r="N5" s="303"/>
      <c r="O5" s="303"/>
      <c r="P5" s="303"/>
      <c r="Q5" s="304"/>
      <c r="R5" s="361" t="s">
        <v>7</v>
      </c>
      <c r="S5" s="303"/>
      <c r="T5" s="303"/>
      <c r="U5" s="303"/>
      <c r="V5" s="304"/>
      <c r="W5" s="361" t="s">
        <v>8</v>
      </c>
      <c r="X5" s="303"/>
      <c r="Y5" s="303"/>
      <c r="Z5" s="303"/>
      <c r="AA5" s="304"/>
      <c r="AB5" s="361" t="s">
        <v>9</v>
      </c>
      <c r="AC5" s="303"/>
      <c r="AD5" s="303"/>
      <c r="AE5" s="303"/>
      <c r="AF5" s="304"/>
      <c r="AG5" s="361" t="s">
        <v>10</v>
      </c>
      <c r="AH5" s="303"/>
      <c r="AI5" s="303"/>
      <c r="AJ5" s="303"/>
      <c r="AK5" s="304"/>
      <c r="AL5" s="361" t="s">
        <v>11</v>
      </c>
      <c r="AM5" s="303"/>
      <c r="AN5" s="303"/>
      <c r="AO5" s="303"/>
      <c r="AP5" s="304"/>
      <c r="AQ5" s="361" t="s">
        <v>12</v>
      </c>
      <c r="AR5" s="303"/>
      <c r="AS5" s="303"/>
      <c r="AT5" s="303"/>
      <c r="AU5" s="304"/>
      <c r="AV5" s="302" t="s">
        <v>172</v>
      </c>
      <c r="AW5" s="303"/>
      <c r="AX5" s="303"/>
      <c r="AY5" s="303"/>
      <c r="AZ5" s="304"/>
    </row>
    <row r="6" spans="1:59" ht="18" customHeight="1">
      <c r="C6" s="371"/>
      <c r="D6" s="381"/>
      <c r="E6" s="382"/>
      <c r="F6" s="383"/>
      <c r="G6" s="149" t="s">
        <v>0</v>
      </c>
      <c r="H6" s="150" t="s">
        <v>1</v>
      </c>
      <c r="I6" s="150" t="s">
        <v>2</v>
      </c>
      <c r="J6" s="151" t="s">
        <v>3</v>
      </c>
      <c r="K6" s="152" t="s">
        <v>4</v>
      </c>
      <c r="L6" s="153" t="s">
        <v>96</v>
      </c>
      <c r="M6" s="149" t="s">
        <v>0</v>
      </c>
      <c r="N6" s="150" t="s">
        <v>1</v>
      </c>
      <c r="O6" s="150" t="s">
        <v>2</v>
      </c>
      <c r="P6" s="151" t="s">
        <v>3</v>
      </c>
      <c r="Q6" s="153" t="s">
        <v>96</v>
      </c>
      <c r="R6" s="149" t="s">
        <v>0</v>
      </c>
      <c r="S6" s="150" t="s">
        <v>1</v>
      </c>
      <c r="T6" s="150" t="s">
        <v>2</v>
      </c>
      <c r="U6" s="151" t="s">
        <v>3</v>
      </c>
      <c r="V6" s="153" t="s">
        <v>96</v>
      </c>
      <c r="W6" s="149" t="s">
        <v>0</v>
      </c>
      <c r="X6" s="150" t="s">
        <v>1</v>
      </c>
      <c r="Y6" s="150" t="s">
        <v>2</v>
      </c>
      <c r="Z6" s="151" t="s">
        <v>3</v>
      </c>
      <c r="AA6" s="153" t="s">
        <v>96</v>
      </c>
      <c r="AB6" s="149" t="s">
        <v>0</v>
      </c>
      <c r="AC6" s="150" t="s">
        <v>1</v>
      </c>
      <c r="AD6" s="150" t="s">
        <v>2</v>
      </c>
      <c r="AE6" s="151" t="s">
        <v>3</v>
      </c>
      <c r="AF6" s="153" t="s">
        <v>96</v>
      </c>
      <c r="AG6" s="149" t="s">
        <v>0</v>
      </c>
      <c r="AH6" s="150" t="s">
        <v>1</v>
      </c>
      <c r="AI6" s="150" t="s">
        <v>2</v>
      </c>
      <c r="AJ6" s="151" t="s">
        <v>3</v>
      </c>
      <c r="AK6" s="153" t="s">
        <v>96</v>
      </c>
      <c r="AL6" s="149" t="s">
        <v>0</v>
      </c>
      <c r="AM6" s="150" t="s">
        <v>1</v>
      </c>
      <c r="AN6" s="150" t="s">
        <v>2</v>
      </c>
      <c r="AO6" s="151" t="s">
        <v>3</v>
      </c>
      <c r="AP6" s="153" t="s">
        <v>96</v>
      </c>
      <c r="AQ6" s="149" t="s">
        <v>0</v>
      </c>
      <c r="AR6" s="150" t="s">
        <v>1</v>
      </c>
      <c r="AS6" s="150" t="s">
        <v>2</v>
      </c>
      <c r="AT6" s="151" t="s">
        <v>3</v>
      </c>
      <c r="AU6" s="153" t="s">
        <v>96</v>
      </c>
      <c r="AV6" s="276" t="s">
        <v>0</v>
      </c>
      <c r="AW6" s="150" t="s">
        <v>1</v>
      </c>
      <c r="AX6" s="150" t="s">
        <v>2</v>
      </c>
      <c r="AY6" s="151" t="s">
        <v>3</v>
      </c>
      <c r="AZ6" s="153" t="s">
        <v>96</v>
      </c>
    </row>
    <row r="7" spans="1:59" ht="23.25" customHeight="1">
      <c r="C7" s="85" t="s">
        <v>41</v>
      </c>
      <c r="D7" s="372" t="s">
        <v>57</v>
      </c>
      <c r="E7" s="373"/>
      <c r="F7" s="374"/>
      <c r="G7" s="90">
        <f t="shared" ref="G7:AU7" si="0">SUM(G8:G18)</f>
        <v>90</v>
      </c>
      <c r="H7" s="90">
        <f t="shared" si="0"/>
        <v>180</v>
      </c>
      <c r="I7" s="90">
        <f t="shared" si="0"/>
        <v>0</v>
      </c>
      <c r="J7" s="90">
        <f t="shared" si="0"/>
        <v>15</v>
      </c>
      <c r="K7" s="90">
        <f t="shared" si="0"/>
        <v>285</v>
      </c>
      <c r="L7" s="88">
        <f t="shared" si="0"/>
        <v>17</v>
      </c>
      <c r="M7" s="90">
        <f t="shared" si="0"/>
        <v>5</v>
      </c>
      <c r="N7" s="91">
        <f t="shared" si="0"/>
        <v>4</v>
      </c>
      <c r="O7" s="91">
        <f t="shared" si="0"/>
        <v>0</v>
      </c>
      <c r="P7" s="92">
        <f t="shared" si="0"/>
        <v>1</v>
      </c>
      <c r="Q7" s="105">
        <f t="shared" si="0"/>
        <v>10</v>
      </c>
      <c r="R7" s="90">
        <f t="shared" si="0"/>
        <v>0</v>
      </c>
      <c r="S7" s="91">
        <f t="shared" si="0"/>
        <v>4</v>
      </c>
      <c r="T7" s="91">
        <f t="shared" si="0"/>
        <v>0</v>
      </c>
      <c r="U7" s="92">
        <f t="shared" si="0"/>
        <v>0</v>
      </c>
      <c r="V7" s="86">
        <f t="shared" si="0"/>
        <v>2</v>
      </c>
      <c r="W7" s="90">
        <f t="shared" si="0"/>
        <v>0</v>
      </c>
      <c r="X7" s="91">
        <f t="shared" si="0"/>
        <v>2</v>
      </c>
      <c r="Y7" s="91">
        <f t="shared" si="0"/>
        <v>0</v>
      </c>
      <c r="Z7" s="92">
        <f t="shared" si="0"/>
        <v>0</v>
      </c>
      <c r="AA7" s="86">
        <f t="shared" si="0"/>
        <v>2</v>
      </c>
      <c r="AB7" s="90">
        <f t="shared" si="0"/>
        <v>0</v>
      </c>
      <c r="AC7" s="91">
        <f t="shared" si="0"/>
        <v>2</v>
      </c>
      <c r="AD7" s="91">
        <f t="shared" si="0"/>
        <v>0</v>
      </c>
      <c r="AE7" s="92">
        <f t="shared" si="0"/>
        <v>0</v>
      </c>
      <c r="AF7" s="86">
        <f t="shared" si="0"/>
        <v>2</v>
      </c>
      <c r="AG7" s="90">
        <f t="shared" si="0"/>
        <v>0</v>
      </c>
      <c r="AH7" s="91">
        <f t="shared" si="0"/>
        <v>0</v>
      </c>
      <c r="AI7" s="91">
        <f t="shared" si="0"/>
        <v>0</v>
      </c>
      <c r="AJ7" s="92">
        <f t="shared" si="0"/>
        <v>0</v>
      </c>
      <c r="AK7" s="86">
        <f t="shared" si="0"/>
        <v>0</v>
      </c>
      <c r="AL7" s="90">
        <f t="shared" si="0"/>
        <v>0</v>
      </c>
      <c r="AM7" s="91">
        <f t="shared" si="0"/>
        <v>0</v>
      </c>
      <c r="AN7" s="91">
        <f t="shared" si="0"/>
        <v>0</v>
      </c>
      <c r="AO7" s="92">
        <f t="shared" si="0"/>
        <v>0</v>
      </c>
      <c r="AP7" s="86">
        <f t="shared" si="0"/>
        <v>0</v>
      </c>
      <c r="AQ7" s="90">
        <f t="shared" si="0"/>
        <v>1</v>
      </c>
      <c r="AR7" s="91">
        <f t="shared" si="0"/>
        <v>0</v>
      </c>
      <c r="AS7" s="91">
        <f t="shared" si="0"/>
        <v>0</v>
      </c>
      <c r="AT7" s="92">
        <f t="shared" si="0"/>
        <v>0</v>
      </c>
      <c r="AU7" s="93">
        <f t="shared" si="0"/>
        <v>1</v>
      </c>
      <c r="AV7" s="277">
        <f>SUM(AV8:AV18)</f>
        <v>0</v>
      </c>
      <c r="AW7" s="91">
        <f>SUM(AW8:AW18)</f>
        <v>0</v>
      </c>
      <c r="AX7" s="91">
        <f>SUM(AX8:AX18)</f>
        <v>0</v>
      </c>
      <c r="AY7" s="92">
        <f>SUM(AY8:AY18)</f>
        <v>0</v>
      </c>
      <c r="AZ7" s="93">
        <f>SUM(AZ8:AZ18)</f>
        <v>0</v>
      </c>
    </row>
    <row r="8" spans="1:59" ht="0.75" customHeight="1">
      <c r="A8" s="83"/>
      <c r="C8" s="154"/>
      <c r="D8" s="154"/>
      <c r="E8" s="155"/>
      <c r="F8" s="155"/>
      <c r="G8" s="156">
        <f>tyg*SUMIF($M$6:$AU$6,G$6,$M8:$AU8)</f>
        <v>0</v>
      </c>
      <c r="H8" s="136">
        <f>tyg*SUMIF($M$6:$AU$6,H$6,$M8:$AU8)</f>
        <v>0</v>
      </c>
      <c r="I8" s="136">
        <f>tyg*SUMIF($M$6:$AU$6,I$6,$M8:$AU8)</f>
        <v>0</v>
      </c>
      <c r="J8" s="157">
        <f>tyg*SUMIF($M$6:$AU$6,J$6,$M8:$AU8)</f>
        <v>0</v>
      </c>
      <c r="K8" s="158">
        <f>SUM(G8:J8)</f>
        <v>0</v>
      </c>
      <c r="L8" s="159">
        <f>SUMIF($M$6:$AU$6,L$6,$M8:$AU8)</f>
        <v>0</v>
      </c>
      <c r="M8" s="160"/>
      <c r="N8" s="248"/>
      <c r="O8" s="248"/>
      <c r="P8" s="137"/>
      <c r="Q8" s="161"/>
      <c r="R8" s="160"/>
      <c r="S8" s="248"/>
      <c r="T8" s="248"/>
      <c r="U8" s="137"/>
      <c r="V8" s="161"/>
      <c r="W8" s="160"/>
      <c r="X8" s="248"/>
      <c r="Y8" s="248"/>
      <c r="Z8" s="137"/>
      <c r="AA8" s="161"/>
      <c r="AB8" s="160"/>
      <c r="AC8" s="248"/>
      <c r="AD8" s="248"/>
      <c r="AE8" s="137"/>
      <c r="AF8" s="161"/>
      <c r="AG8" s="160"/>
      <c r="AH8" s="248"/>
      <c r="AI8" s="248"/>
      <c r="AJ8" s="137"/>
      <c r="AK8" s="161"/>
      <c r="AL8" s="160"/>
      <c r="AM8" s="248"/>
      <c r="AN8" s="248"/>
      <c r="AO8" s="137"/>
      <c r="AP8" s="161"/>
      <c r="AQ8" s="272"/>
      <c r="AR8" s="265"/>
      <c r="AS8" s="265"/>
      <c r="AT8" s="137"/>
      <c r="AU8" s="161"/>
      <c r="AV8" s="184"/>
      <c r="AW8" s="248"/>
      <c r="AX8" s="248"/>
      <c r="AY8" s="137"/>
      <c r="AZ8" s="161"/>
    </row>
    <row r="9" spans="1:59" ht="0.75" customHeight="1">
      <c r="A9" s="83"/>
      <c r="C9" s="162"/>
      <c r="D9" s="162"/>
      <c r="E9" s="163"/>
      <c r="F9" s="163"/>
      <c r="G9" s="156"/>
      <c r="H9" s="136"/>
      <c r="I9" s="136"/>
      <c r="J9" s="157"/>
      <c r="K9" s="158"/>
      <c r="L9" s="159"/>
      <c r="M9" s="160"/>
      <c r="N9" s="248"/>
      <c r="O9" s="248"/>
      <c r="P9" s="137"/>
      <c r="Q9" s="161"/>
      <c r="R9" s="160"/>
      <c r="S9" s="248"/>
      <c r="T9" s="248"/>
      <c r="U9" s="137"/>
      <c r="V9" s="161"/>
      <c r="W9" s="160"/>
      <c r="X9" s="248"/>
      <c r="Y9" s="248"/>
      <c r="Z9" s="137"/>
      <c r="AA9" s="161"/>
      <c r="AB9" s="160"/>
      <c r="AC9" s="248"/>
      <c r="AD9" s="248"/>
      <c r="AE9" s="137"/>
      <c r="AF9" s="161"/>
      <c r="AG9" s="160"/>
      <c r="AH9" s="248"/>
      <c r="AI9" s="248"/>
      <c r="AJ9" s="137"/>
      <c r="AK9" s="161"/>
      <c r="AL9" s="160"/>
      <c r="AM9" s="248"/>
      <c r="AN9" s="248"/>
      <c r="AO9" s="137"/>
      <c r="AP9" s="161"/>
      <c r="AQ9" s="272"/>
      <c r="AR9" s="265"/>
      <c r="AS9" s="265"/>
      <c r="AT9" s="137"/>
      <c r="AU9" s="161"/>
      <c r="AV9" s="184"/>
      <c r="AW9" s="248"/>
      <c r="AX9" s="248"/>
      <c r="AY9" s="137"/>
      <c r="AZ9" s="161"/>
    </row>
    <row r="10" spans="1:59" s="146" customFormat="1" ht="20.100000000000001" customHeight="1">
      <c r="A10" s="83">
        <v>1</v>
      </c>
      <c r="B10" s="208"/>
      <c r="C10" s="315">
        <v>1</v>
      </c>
      <c r="D10" s="335" t="s">
        <v>53</v>
      </c>
      <c r="E10" s="334" t="s">
        <v>98</v>
      </c>
      <c r="F10" s="264" t="s">
        <v>123</v>
      </c>
      <c r="G10" s="343">
        <f>15*(M10+R10+W10+AB10+AG10+AL10+AQ10+AV10)</f>
        <v>30</v>
      </c>
      <c r="H10" s="313">
        <f>15*(N10+S10+X10+AC10+AH10+AM10+AR10+AW10)</f>
        <v>0</v>
      </c>
      <c r="I10" s="313">
        <f>15*(O10+T10+Y10+AD10+AI10+AN10+AS10+AX10)</f>
        <v>0</v>
      </c>
      <c r="J10" s="313">
        <f>15*(P10+U10+Z10+AE10+AJ10+AO10+AT10+AY10)</f>
        <v>0</v>
      </c>
      <c r="K10" s="313">
        <f t="shared" ref="K10:K28" si="1">SUM(G10:J10)</f>
        <v>30</v>
      </c>
      <c r="L10" s="320">
        <f>Q10+V10+AA10+AF10+AK10+AP10+AU10+AZ10</f>
        <v>2</v>
      </c>
      <c r="M10" s="345">
        <v>2</v>
      </c>
      <c r="N10" s="345"/>
      <c r="O10" s="298"/>
      <c r="P10" s="298"/>
      <c r="Q10" s="346">
        <v>2</v>
      </c>
      <c r="R10" s="298"/>
      <c r="S10" s="298"/>
      <c r="T10" s="298"/>
      <c r="U10" s="298"/>
      <c r="V10" s="346"/>
      <c r="W10" s="298"/>
      <c r="X10" s="298"/>
      <c r="Y10" s="298"/>
      <c r="Z10" s="298"/>
      <c r="AA10" s="346"/>
      <c r="AB10" s="298"/>
      <c r="AC10" s="298"/>
      <c r="AD10" s="298"/>
      <c r="AE10" s="298"/>
      <c r="AF10" s="346"/>
      <c r="AG10" s="298"/>
      <c r="AH10" s="298"/>
      <c r="AI10" s="298"/>
      <c r="AJ10" s="298"/>
      <c r="AK10" s="346"/>
      <c r="AL10" s="298"/>
      <c r="AM10" s="298"/>
      <c r="AN10" s="298"/>
      <c r="AO10" s="298"/>
      <c r="AP10" s="346"/>
      <c r="AQ10" s="363"/>
      <c r="AR10" s="298"/>
      <c r="AS10" s="298"/>
      <c r="AT10" s="298"/>
      <c r="AU10" s="299"/>
      <c r="AV10" s="305"/>
      <c r="AW10" s="298"/>
      <c r="AX10" s="298"/>
      <c r="AY10" s="298"/>
      <c r="AZ10" s="299"/>
    </row>
    <row r="11" spans="1:59" s="146" customFormat="1" ht="20.100000000000001" customHeight="1">
      <c r="A11" s="83"/>
      <c r="B11" s="209"/>
      <c r="C11" s="322"/>
      <c r="D11" s="336"/>
      <c r="E11" s="334"/>
      <c r="F11" s="258" t="s">
        <v>124</v>
      </c>
      <c r="G11" s="344"/>
      <c r="H11" s="314"/>
      <c r="I11" s="314"/>
      <c r="J11" s="314"/>
      <c r="K11" s="314"/>
      <c r="L11" s="321"/>
      <c r="M11" s="345"/>
      <c r="N11" s="345"/>
      <c r="O11" s="298"/>
      <c r="P11" s="298"/>
      <c r="Q11" s="346"/>
      <c r="R11" s="298"/>
      <c r="S11" s="298"/>
      <c r="T11" s="298"/>
      <c r="U11" s="298"/>
      <c r="V11" s="346"/>
      <c r="W11" s="298"/>
      <c r="X11" s="298"/>
      <c r="Y11" s="298"/>
      <c r="Z11" s="298"/>
      <c r="AA11" s="346"/>
      <c r="AB11" s="298"/>
      <c r="AC11" s="298"/>
      <c r="AD11" s="298"/>
      <c r="AE11" s="298"/>
      <c r="AF11" s="346"/>
      <c r="AG11" s="298"/>
      <c r="AH11" s="298"/>
      <c r="AI11" s="298"/>
      <c r="AJ11" s="298"/>
      <c r="AK11" s="346"/>
      <c r="AL11" s="298"/>
      <c r="AM11" s="298"/>
      <c r="AN11" s="298"/>
      <c r="AO11" s="298"/>
      <c r="AP11" s="346"/>
      <c r="AQ11" s="363"/>
      <c r="AR11" s="298"/>
      <c r="AS11" s="298"/>
      <c r="AT11" s="298"/>
      <c r="AU11" s="300"/>
      <c r="AV11" s="305"/>
      <c r="AW11" s="298"/>
      <c r="AX11" s="298"/>
      <c r="AY11" s="298"/>
      <c r="AZ11" s="300"/>
    </row>
    <row r="12" spans="1:59" s="146" customFormat="1" ht="20.100000000000001" customHeight="1">
      <c r="A12" s="83"/>
      <c r="B12" s="215"/>
      <c r="C12" s="322"/>
      <c r="D12" s="336"/>
      <c r="E12" s="334" t="s">
        <v>99</v>
      </c>
      <c r="F12" s="263" t="s">
        <v>125</v>
      </c>
      <c r="G12" s="343">
        <f>15*(M12+R12+W12+AB12+AG12+AL12+AQ12+AV12)</f>
        <v>15</v>
      </c>
      <c r="H12" s="313">
        <f>15*(N12+S12+X12+AC12+AH12+AM12+AR12+AW12)</f>
        <v>0</v>
      </c>
      <c r="I12" s="313">
        <f>15*(O12+T12+Y12+AD12+AI12+AN12+AS12+AX12)</f>
        <v>0</v>
      </c>
      <c r="J12" s="313">
        <f>15*(P12+U12+Z12+AE12+AJ12+AO12+AT12+AY12)</f>
        <v>0</v>
      </c>
      <c r="K12" s="313">
        <f t="shared" si="1"/>
        <v>15</v>
      </c>
      <c r="L12" s="320">
        <f>Q12+V12+AA12+AF12+AK12+AP12+AU12+AZ12</f>
        <v>1</v>
      </c>
      <c r="M12" s="345"/>
      <c r="N12" s="345"/>
      <c r="O12" s="298"/>
      <c r="P12" s="298"/>
      <c r="Q12" s="346"/>
      <c r="R12" s="298"/>
      <c r="S12" s="298"/>
      <c r="T12" s="298"/>
      <c r="U12" s="298"/>
      <c r="V12" s="346"/>
      <c r="W12" s="298"/>
      <c r="X12" s="298"/>
      <c r="Y12" s="298"/>
      <c r="Z12" s="298"/>
      <c r="AA12" s="346"/>
      <c r="AB12" s="298"/>
      <c r="AC12" s="298"/>
      <c r="AD12" s="298"/>
      <c r="AE12" s="298"/>
      <c r="AF12" s="346"/>
      <c r="AG12" s="298"/>
      <c r="AH12" s="298"/>
      <c r="AI12" s="298"/>
      <c r="AJ12" s="298"/>
      <c r="AK12" s="346"/>
      <c r="AL12" s="298"/>
      <c r="AM12" s="298"/>
      <c r="AN12" s="298"/>
      <c r="AO12" s="298"/>
      <c r="AP12" s="346"/>
      <c r="AQ12" s="345">
        <v>1</v>
      </c>
      <c r="AR12" s="298"/>
      <c r="AS12" s="298"/>
      <c r="AT12" s="298"/>
      <c r="AU12" s="299">
        <v>1</v>
      </c>
      <c r="AV12" s="306"/>
      <c r="AW12" s="298"/>
      <c r="AX12" s="298"/>
      <c r="AY12" s="298"/>
      <c r="AZ12" s="299"/>
    </row>
    <row r="13" spans="1:59" s="146" customFormat="1" ht="20.100000000000001" customHeight="1">
      <c r="A13" s="83"/>
      <c r="B13" s="208"/>
      <c r="C13" s="322"/>
      <c r="D13" s="336"/>
      <c r="E13" s="334"/>
      <c r="F13" s="258" t="s">
        <v>126</v>
      </c>
      <c r="G13" s="344"/>
      <c r="H13" s="314"/>
      <c r="I13" s="314"/>
      <c r="J13" s="314"/>
      <c r="K13" s="314"/>
      <c r="L13" s="321"/>
      <c r="M13" s="345"/>
      <c r="N13" s="345"/>
      <c r="O13" s="298"/>
      <c r="P13" s="298"/>
      <c r="Q13" s="346"/>
      <c r="R13" s="298"/>
      <c r="S13" s="298"/>
      <c r="T13" s="298"/>
      <c r="U13" s="298"/>
      <c r="V13" s="346"/>
      <c r="W13" s="298"/>
      <c r="X13" s="298"/>
      <c r="Y13" s="298"/>
      <c r="Z13" s="298"/>
      <c r="AA13" s="346"/>
      <c r="AB13" s="298"/>
      <c r="AC13" s="298"/>
      <c r="AD13" s="298"/>
      <c r="AE13" s="298"/>
      <c r="AF13" s="346"/>
      <c r="AG13" s="298"/>
      <c r="AH13" s="298"/>
      <c r="AI13" s="298"/>
      <c r="AJ13" s="298"/>
      <c r="AK13" s="346"/>
      <c r="AL13" s="298"/>
      <c r="AM13" s="298"/>
      <c r="AN13" s="298"/>
      <c r="AO13" s="298"/>
      <c r="AP13" s="346"/>
      <c r="AQ13" s="345"/>
      <c r="AR13" s="298"/>
      <c r="AS13" s="298"/>
      <c r="AT13" s="298"/>
      <c r="AU13" s="300"/>
      <c r="AV13" s="306"/>
      <c r="AW13" s="298"/>
      <c r="AX13" s="298"/>
      <c r="AY13" s="298"/>
      <c r="AZ13" s="300"/>
    </row>
    <row r="14" spans="1:59" s="146" customFormat="1" ht="20.100000000000001" customHeight="1" thickBot="1">
      <c r="A14" s="83"/>
      <c r="B14" s="208"/>
      <c r="C14" s="316"/>
      <c r="D14" s="337"/>
      <c r="E14" s="338" t="s">
        <v>127</v>
      </c>
      <c r="F14" s="339"/>
      <c r="G14" s="191">
        <f t="shared" ref="G14:J18" si="2">15*(M14+R14+W14+AB14+AG14+AL14+AQ14+AV14)</f>
        <v>15</v>
      </c>
      <c r="H14" s="158">
        <f t="shared" si="2"/>
        <v>0</v>
      </c>
      <c r="I14" s="158">
        <f t="shared" si="2"/>
        <v>0</v>
      </c>
      <c r="J14" s="158">
        <f t="shared" si="2"/>
        <v>15</v>
      </c>
      <c r="K14" s="158">
        <f>SUM(G14:J14)</f>
        <v>30</v>
      </c>
      <c r="L14" s="204">
        <f>Q14+V14+AA14+AF14+AK14+AP14+AU14+AZ14</f>
        <v>3</v>
      </c>
      <c r="M14" s="251">
        <v>1</v>
      </c>
      <c r="N14" s="251"/>
      <c r="O14" s="248"/>
      <c r="P14" s="248">
        <v>1</v>
      </c>
      <c r="Q14" s="259">
        <v>3</v>
      </c>
      <c r="R14" s="248"/>
      <c r="S14" s="248"/>
      <c r="T14" s="248"/>
      <c r="U14" s="248"/>
      <c r="V14" s="259"/>
      <c r="W14" s="248"/>
      <c r="X14" s="248"/>
      <c r="Y14" s="248"/>
      <c r="Z14" s="248"/>
      <c r="AA14" s="259"/>
      <c r="AB14" s="248"/>
      <c r="AC14" s="245"/>
      <c r="AD14" s="248"/>
      <c r="AE14" s="248"/>
      <c r="AF14" s="259"/>
      <c r="AG14" s="248"/>
      <c r="AH14" s="248"/>
      <c r="AI14" s="248"/>
      <c r="AJ14" s="248"/>
      <c r="AK14" s="259"/>
      <c r="AL14" s="248"/>
      <c r="AM14" s="248"/>
      <c r="AN14" s="248"/>
      <c r="AO14" s="248"/>
      <c r="AP14" s="259"/>
      <c r="AQ14" s="262"/>
      <c r="AR14" s="265"/>
      <c r="AS14" s="265"/>
      <c r="AT14" s="265"/>
      <c r="AU14" s="135"/>
      <c r="AV14" s="98"/>
      <c r="AW14" s="248"/>
      <c r="AX14" s="248"/>
      <c r="AY14" s="248"/>
      <c r="AZ14" s="135"/>
    </row>
    <row r="15" spans="1:59" s="146" customFormat="1" ht="20.100000000000001" customHeight="1" thickBot="1">
      <c r="A15" s="83"/>
      <c r="B15" s="210"/>
      <c r="C15" s="160">
        <v>2</v>
      </c>
      <c r="D15" s="384" t="s">
        <v>106</v>
      </c>
      <c r="E15" s="385"/>
      <c r="F15" s="386"/>
      <c r="G15" s="191">
        <f t="shared" si="2"/>
        <v>0</v>
      </c>
      <c r="H15" s="158">
        <f t="shared" si="2"/>
        <v>120</v>
      </c>
      <c r="I15" s="158">
        <f t="shared" si="2"/>
        <v>0</v>
      </c>
      <c r="J15" s="158">
        <f t="shared" si="2"/>
        <v>0</v>
      </c>
      <c r="K15" s="254">
        <v>120</v>
      </c>
      <c r="L15" s="204">
        <f>Q15+V15+AA15+AF15+AK15+AP15+AU15+AZ15</f>
        <v>8</v>
      </c>
      <c r="M15" s="248"/>
      <c r="N15" s="248">
        <v>2</v>
      </c>
      <c r="O15" s="248"/>
      <c r="P15" s="248"/>
      <c r="Q15" s="259">
        <v>2</v>
      </c>
      <c r="R15" s="248"/>
      <c r="S15" s="248">
        <v>2</v>
      </c>
      <c r="T15" s="248"/>
      <c r="U15" s="248"/>
      <c r="V15" s="259">
        <v>2</v>
      </c>
      <c r="W15" s="248"/>
      <c r="X15" s="248">
        <v>2</v>
      </c>
      <c r="Y15" s="248"/>
      <c r="Z15" s="248"/>
      <c r="AA15" s="259">
        <v>2</v>
      </c>
      <c r="AB15" s="137"/>
      <c r="AC15" s="104">
        <v>2</v>
      </c>
      <c r="AD15" s="184"/>
      <c r="AE15" s="248"/>
      <c r="AF15" s="259">
        <v>2</v>
      </c>
      <c r="AG15" s="248"/>
      <c r="AH15" s="248"/>
      <c r="AI15" s="248"/>
      <c r="AJ15" s="248"/>
      <c r="AK15" s="259"/>
      <c r="AL15" s="248"/>
      <c r="AM15" s="136"/>
      <c r="AN15" s="248"/>
      <c r="AO15" s="248"/>
      <c r="AP15" s="259"/>
      <c r="AQ15" s="265"/>
      <c r="AR15" s="265"/>
      <c r="AS15" s="265"/>
      <c r="AT15" s="265"/>
      <c r="AU15" s="267"/>
      <c r="AV15" s="184"/>
      <c r="AW15" s="248"/>
      <c r="AX15" s="248"/>
      <c r="AY15" s="248"/>
      <c r="AZ15" s="250"/>
    </row>
    <row r="16" spans="1:59" s="146" customFormat="1" ht="20.100000000000001" customHeight="1">
      <c r="A16" s="83"/>
      <c r="B16" s="210"/>
      <c r="C16" s="160">
        <v>3</v>
      </c>
      <c r="D16" s="388" t="s">
        <v>60</v>
      </c>
      <c r="E16" s="388"/>
      <c r="F16" s="388"/>
      <c r="G16" s="191">
        <f t="shared" si="2"/>
        <v>15</v>
      </c>
      <c r="H16" s="158">
        <f t="shared" si="2"/>
        <v>0</v>
      </c>
      <c r="I16" s="158">
        <f t="shared" si="2"/>
        <v>0</v>
      </c>
      <c r="J16" s="158">
        <f t="shared" si="2"/>
        <v>0</v>
      </c>
      <c r="K16" s="158">
        <f t="shared" si="1"/>
        <v>15</v>
      </c>
      <c r="L16" s="204">
        <f>Q16+V16+AA16+AF16+AK16+AP16+AU16+AZ16</f>
        <v>1</v>
      </c>
      <c r="M16" s="248">
        <v>1</v>
      </c>
      <c r="N16" s="248"/>
      <c r="O16" s="248"/>
      <c r="P16" s="248"/>
      <c r="Q16" s="259">
        <v>1</v>
      </c>
      <c r="R16" s="248"/>
      <c r="S16" s="248"/>
      <c r="T16" s="248"/>
      <c r="U16" s="248"/>
      <c r="V16" s="259"/>
      <c r="W16" s="248"/>
      <c r="X16" s="248"/>
      <c r="Y16" s="248"/>
      <c r="Z16" s="248"/>
      <c r="AA16" s="259"/>
      <c r="AB16" s="248"/>
      <c r="AC16" s="247"/>
      <c r="AD16" s="248"/>
      <c r="AE16" s="248"/>
      <c r="AF16" s="259"/>
      <c r="AG16" s="248"/>
      <c r="AH16" s="248"/>
      <c r="AI16" s="248"/>
      <c r="AJ16" s="248"/>
      <c r="AK16" s="259"/>
      <c r="AL16" s="248"/>
      <c r="AM16" s="136"/>
      <c r="AN16" s="248"/>
      <c r="AO16" s="248"/>
      <c r="AP16" s="259"/>
      <c r="AQ16" s="265"/>
      <c r="AR16" s="265"/>
      <c r="AS16" s="265"/>
      <c r="AT16" s="265"/>
      <c r="AU16" s="267"/>
      <c r="AV16" s="184"/>
      <c r="AW16" s="248"/>
      <c r="AX16" s="248"/>
      <c r="AY16" s="248"/>
      <c r="AZ16" s="250"/>
    </row>
    <row r="17" spans="1:52" s="146" customFormat="1" ht="20.100000000000001" customHeight="1">
      <c r="A17" s="83">
        <v>1</v>
      </c>
      <c r="B17" s="210"/>
      <c r="C17" s="160">
        <v>4</v>
      </c>
      <c r="D17" s="341" t="s">
        <v>40</v>
      </c>
      <c r="E17" s="341"/>
      <c r="F17" s="341"/>
      <c r="G17" s="191">
        <f t="shared" si="2"/>
        <v>0</v>
      </c>
      <c r="H17" s="158">
        <v>60</v>
      </c>
      <c r="I17" s="158">
        <f t="shared" si="2"/>
        <v>0</v>
      </c>
      <c r="J17" s="158">
        <f t="shared" si="2"/>
        <v>0</v>
      </c>
      <c r="K17" s="158">
        <f t="shared" si="1"/>
        <v>60</v>
      </c>
      <c r="L17" s="204"/>
      <c r="M17" s="248"/>
      <c r="N17" s="248">
        <v>2</v>
      </c>
      <c r="O17" s="248"/>
      <c r="P17" s="248"/>
      <c r="Q17" s="259"/>
      <c r="R17" s="248"/>
      <c r="S17" s="248">
        <v>2</v>
      </c>
      <c r="T17" s="248"/>
      <c r="U17" s="248"/>
      <c r="V17" s="259"/>
      <c r="W17" s="248"/>
      <c r="X17" s="248"/>
      <c r="Y17" s="248"/>
      <c r="Z17" s="248"/>
      <c r="AA17" s="259"/>
      <c r="AB17" s="248"/>
      <c r="AC17" s="248"/>
      <c r="AD17" s="248"/>
      <c r="AE17" s="248"/>
      <c r="AF17" s="259"/>
      <c r="AG17" s="248"/>
      <c r="AH17" s="248"/>
      <c r="AI17" s="248"/>
      <c r="AJ17" s="248"/>
      <c r="AK17" s="259"/>
      <c r="AL17" s="248"/>
      <c r="AM17" s="248"/>
      <c r="AN17" s="248"/>
      <c r="AO17" s="248"/>
      <c r="AP17" s="259"/>
      <c r="AQ17" s="265"/>
      <c r="AR17" s="265"/>
      <c r="AS17" s="265"/>
      <c r="AT17" s="265"/>
      <c r="AU17" s="99"/>
      <c r="AV17" s="184"/>
      <c r="AW17" s="248"/>
      <c r="AX17" s="248"/>
      <c r="AY17" s="248"/>
      <c r="AZ17" s="99"/>
    </row>
    <row r="18" spans="1:52" s="146" customFormat="1" ht="20.100000000000001" customHeight="1">
      <c r="A18" s="83"/>
      <c r="B18" s="215"/>
      <c r="C18" s="160">
        <v>5</v>
      </c>
      <c r="D18" s="341" t="s">
        <v>75</v>
      </c>
      <c r="E18" s="341"/>
      <c r="F18" s="341"/>
      <c r="G18" s="191">
        <f t="shared" si="2"/>
        <v>15</v>
      </c>
      <c r="H18" s="158">
        <f t="shared" si="2"/>
        <v>0</v>
      </c>
      <c r="I18" s="158">
        <f t="shared" si="2"/>
        <v>0</v>
      </c>
      <c r="J18" s="158">
        <f t="shared" si="2"/>
        <v>0</v>
      </c>
      <c r="K18" s="158">
        <f t="shared" si="1"/>
        <v>15</v>
      </c>
      <c r="L18" s="204">
        <f>Q18+V18+AA18+AF18+AK18+AP18+AU18+AZ18</f>
        <v>2</v>
      </c>
      <c r="M18" s="106">
        <v>1</v>
      </c>
      <c r="N18" s="248"/>
      <c r="O18" s="248"/>
      <c r="P18" s="248"/>
      <c r="Q18" s="259">
        <v>2</v>
      </c>
      <c r="R18" s="248"/>
      <c r="S18" s="248"/>
      <c r="T18" s="248"/>
      <c r="U18" s="248"/>
      <c r="V18" s="259"/>
      <c r="W18" s="248"/>
      <c r="X18" s="248"/>
      <c r="Y18" s="248"/>
      <c r="Z18" s="248"/>
      <c r="AA18" s="259"/>
      <c r="AB18" s="248"/>
      <c r="AC18" s="248"/>
      <c r="AD18" s="248"/>
      <c r="AE18" s="248"/>
      <c r="AF18" s="259"/>
      <c r="AG18" s="248"/>
      <c r="AH18" s="248"/>
      <c r="AI18" s="248"/>
      <c r="AJ18" s="248"/>
      <c r="AK18" s="259"/>
      <c r="AL18" s="248"/>
      <c r="AM18" s="248"/>
      <c r="AN18" s="248"/>
      <c r="AO18" s="248"/>
      <c r="AP18" s="259"/>
      <c r="AQ18" s="265"/>
      <c r="AR18" s="265"/>
      <c r="AS18" s="265"/>
      <c r="AT18" s="265"/>
      <c r="AU18" s="99"/>
      <c r="AV18" s="184"/>
      <c r="AW18" s="248"/>
      <c r="AX18" s="248"/>
      <c r="AY18" s="248"/>
      <c r="AZ18" s="99"/>
    </row>
    <row r="19" spans="1:52" ht="20.100000000000001" customHeight="1" thickBot="1">
      <c r="A19" s="83">
        <v>2</v>
      </c>
      <c r="C19" s="270" t="s">
        <v>43</v>
      </c>
      <c r="D19" s="342" t="s">
        <v>44</v>
      </c>
      <c r="E19" s="342"/>
      <c r="F19" s="342"/>
      <c r="G19" s="102">
        <f>SUM(G20:G30)</f>
        <v>360</v>
      </c>
      <c r="H19" s="87">
        <f>SUM(H20:H30)</f>
        <v>150</v>
      </c>
      <c r="I19" s="87">
        <f>SUM(I20:I30)</f>
        <v>135</v>
      </c>
      <c r="J19" s="87">
        <f>SUM(J20:J30)</f>
        <v>30</v>
      </c>
      <c r="K19" s="88">
        <f>SUM(G19:J19)</f>
        <v>675</v>
      </c>
      <c r="L19" s="108">
        <f>SUM(L20:L30)</f>
        <v>60</v>
      </c>
      <c r="M19" s="87">
        <f>SUM(M20:M28)</f>
        <v>7</v>
      </c>
      <c r="N19" s="174">
        <f t="shared" ref="N19:AL19" si="3">SUM(N20:N28)</f>
        <v>5</v>
      </c>
      <c r="O19" s="174">
        <f t="shared" si="3"/>
        <v>1</v>
      </c>
      <c r="P19" s="174">
        <f t="shared" si="3"/>
        <v>0</v>
      </c>
      <c r="Q19" s="111">
        <f>SUM(Q20:Q28)</f>
        <v>20</v>
      </c>
      <c r="R19" s="87">
        <f t="shared" ref="R19:X19" si="4">SUM(R20:R30)</f>
        <v>9</v>
      </c>
      <c r="S19" s="174">
        <f t="shared" si="4"/>
        <v>3</v>
      </c>
      <c r="T19" s="174">
        <f t="shared" si="4"/>
        <v>4</v>
      </c>
      <c r="U19" s="174">
        <f t="shared" si="4"/>
        <v>1</v>
      </c>
      <c r="V19" s="174">
        <f t="shared" si="4"/>
        <v>23</v>
      </c>
      <c r="W19" s="174">
        <f t="shared" si="4"/>
        <v>4</v>
      </c>
      <c r="X19" s="174">
        <f t="shared" si="4"/>
        <v>1</v>
      </c>
      <c r="Y19" s="174">
        <f t="shared" si="3"/>
        <v>2</v>
      </c>
      <c r="Z19" s="174">
        <f>SUM(Z20:Z30)</f>
        <v>1</v>
      </c>
      <c r="AA19" s="174">
        <f>SUM(AA20:AA30)</f>
        <v>10</v>
      </c>
      <c r="AB19" s="174">
        <f t="shared" si="3"/>
        <v>0</v>
      </c>
      <c r="AC19" s="174">
        <f t="shared" si="3"/>
        <v>0</v>
      </c>
      <c r="AD19" s="174">
        <f t="shared" si="3"/>
        <v>0</v>
      </c>
      <c r="AE19" s="174">
        <f t="shared" si="3"/>
        <v>0</v>
      </c>
      <c r="AF19" s="174">
        <f t="shared" si="3"/>
        <v>0</v>
      </c>
      <c r="AG19" s="174">
        <f t="shared" si="3"/>
        <v>2</v>
      </c>
      <c r="AH19" s="174">
        <f t="shared" si="3"/>
        <v>0</v>
      </c>
      <c r="AI19" s="174">
        <f t="shared" si="3"/>
        <v>2</v>
      </c>
      <c r="AJ19" s="174">
        <f t="shared" si="3"/>
        <v>0</v>
      </c>
      <c r="AK19" s="174">
        <f t="shared" si="3"/>
        <v>4</v>
      </c>
      <c r="AL19" s="174">
        <f t="shared" si="3"/>
        <v>2</v>
      </c>
      <c r="AM19" s="174">
        <f t="shared" ref="AM19:AU19" si="5">SUM(AM20:AM28)</f>
        <v>1</v>
      </c>
      <c r="AN19" s="174">
        <f t="shared" si="5"/>
        <v>0</v>
      </c>
      <c r="AO19" s="174">
        <f t="shared" si="5"/>
        <v>0</v>
      </c>
      <c r="AP19" s="174">
        <f t="shared" si="5"/>
        <v>3</v>
      </c>
      <c r="AQ19" s="174">
        <f t="shared" si="5"/>
        <v>0</v>
      </c>
      <c r="AR19" s="174">
        <f t="shared" si="5"/>
        <v>0</v>
      </c>
      <c r="AS19" s="174">
        <f t="shared" si="5"/>
        <v>0</v>
      </c>
      <c r="AT19" s="174">
        <f t="shared" si="5"/>
        <v>0</v>
      </c>
      <c r="AU19" s="110">
        <f t="shared" si="5"/>
        <v>0</v>
      </c>
      <c r="AV19" s="278">
        <f>SUM(AV20:AV28)</f>
        <v>0</v>
      </c>
      <c r="AW19" s="174">
        <f>SUM(AW20:AW28)</f>
        <v>0</v>
      </c>
      <c r="AX19" s="174">
        <f>SUM(AX20:AX28)</f>
        <v>0</v>
      </c>
      <c r="AY19" s="174">
        <f>SUM(AY20:AY28)</f>
        <v>0</v>
      </c>
      <c r="AZ19" s="110">
        <f>SUM(AZ20:AZ28)</f>
        <v>0</v>
      </c>
    </row>
    <row r="20" spans="1:52" s="146" customFormat="1" ht="20.100000000000001" customHeight="1" thickBot="1">
      <c r="A20" s="83">
        <v>1</v>
      </c>
      <c r="B20" s="216"/>
      <c r="C20" s="160">
        <v>1</v>
      </c>
      <c r="D20" s="340" t="s">
        <v>52</v>
      </c>
      <c r="E20" s="340"/>
      <c r="F20" s="340"/>
      <c r="G20" s="191">
        <f t="shared" ref="G20:G29" si="6">15*(M20+R20+W20+AB20+AG20+AL20+AQ20+AV20)</f>
        <v>45</v>
      </c>
      <c r="H20" s="158">
        <f t="shared" ref="H20:H29" si="7">15*(N20+S20+X20+AC20+AH20+AM20+AR20+AW20)</f>
        <v>45</v>
      </c>
      <c r="I20" s="158">
        <f t="shared" ref="I20:I29" si="8">15*(O20+T20+Y20+AD20+AI20+AN20+AS20+AX20)</f>
        <v>0</v>
      </c>
      <c r="J20" s="158">
        <f t="shared" ref="J20:J29" si="9">15*(P20+U20+Z20+AE20+AJ20+AO20+AT20+AY20)</f>
        <v>0</v>
      </c>
      <c r="K20" s="158">
        <f t="shared" si="1"/>
        <v>90</v>
      </c>
      <c r="L20" s="204">
        <f t="shared" ref="L20:L29" si="10">Q20+V20+AA20+AF20+AK20+AP20+AU20+AZ20</f>
        <v>9</v>
      </c>
      <c r="M20" s="104">
        <v>2</v>
      </c>
      <c r="N20" s="103">
        <v>2</v>
      </c>
      <c r="O20" s="66"/>
      <c r="P20" s="248"/>
      <c r="Q20" s="113">
        <v>6</v>
      </c>
      <c r="R20" s="104">
        <v>1</v>
      </c>
      <c r="S20" s="103">
        <v>1</v>
      </c>
      <c r="T20" s="251"/>
      <c r="U20" s="248"/>
      <c r="V20" s="259">
        <v>3</v>
      </c>
      <c r="W20" s="251"/>
      <c r="X20" s="251"/>
      <c r="Y20" s="248"/>
      <c r="Z20" s="248"/>
      <c r="AA20" s="259"/>
      <c r="AB20" s="248"/>
      <c r="AC20" s="248"/>
      <c r="AD20" s="248"/>
      <c r="AE20" s="248"/>
      <c r="AF20" s="259"/>
      <c r="AG20" s="248"/>
      <c r="AH20" s="248"/>
      <c r="AI20" s="248"/>
      <c r="AJ20" s="248"/>
      <c r="AK20" s="259"/>
      <c r="AL20" s="245"/>
      <c r="AM20" s="248"/>
      <c r="AN20" s="248"/>
      <c r="AO20" s="248"/>
      <c r="AP20" s="259"/>
      <c r="AQ20" s="265"/>
      <c r="AR20" s="265"/>
      <c r="AS20" s="265"/>
      <c r="AT20" s="265"/>
      <c r="AU20" s="99"/>
      <c r="AV20" s="184"/>
      <c r="AW20" s="248"/>
      <c r="AX20" s="248"/>
      <c r="AY20" s="248"/>
      <c r="AZ20" s="99"/>
    </row>
    <row r="21" spans="1:52" ht="20.100000000000001" customHeight="1" thickBot="1">
      <c r="A21" s="83">
        <v>1</v>
      </c>
      <c r="B21" s="215"/>
      <c r="C21" s="160">
        <v>2</v>
      </c>
      <c r="D21" s="340" t="s">
        <v>55</v>
      </c>
      <c r="E21" s="340"/>
      <c r="F21" s="340"/>
      <c r="G21" s="191">
        <f t="shared" si="6"/>
        <v>30</v>
      </c>
      <c r="H21" s="158">
        <f t="shared" si="7"/>
        <v>15</v>
      </c>
      <c r="I21" s="158">
        <f t="shared" si="8"/>
        <v>0</v>
      </c>
      <c r="J21" s="158">
        <f t="shared" si="9"/>
        <v>0</v>
      </c>
      <c r="K21" s="158">
        <f t="shared" si="1"/>
        <v>45</v>
      </c>
      <c r="L21" s="204">
        <f t="shared" si="10"/>
        <v>3</v>
      </c>
      <c r="M21" s="112"/>
      <c r="N21" s="66"/>
      <c r="O21" s="66"/>
      <c r="P21" s="248"/>
      <c r="Q21" s="259"/>
      <c r="R21" s="255"/>
      <c r="S21" s="66"/>
      <c r="T21" s="66"/>
      <c r="U21" s="248"/>
      <c r="V21" s="259"/>
      <c r="W21" s="248"/>
      <c r="X21" s="248"/>
      <c r="Y21" s="248"/>
      <c r="Z21" s="248"/>
      <c r="AA21" s="259"/>
      <c r="AB21" s="66"/>
      <c r="AC21" s="66"/>
      <c r="AD21" s="248"/>
      <c r="AE21" s="248"/>
      <c r="AF21" s="259"/>
      <c r="AG21" s="251"/>
      <c r="AH21" s="251"/>
      <c r="AI21" s="251"/>
      <c r="AJ21" s="248"/>
      <c r="AK21" s="113"/>
      <c r="AL21" s="104">
        <v>2</v>
      </c>
      <c r="AM21" s="103">
        <v>1</v>
      </c>
      <c r="AN21" s="248"/>
      <c r="AO21" s="248"/>
      <c r="AP21" s="259">
        <v>3</v>
      </c>
      <c r="AQ21" s="265"/>
      <c r="AR21" s="265"/>
      <c r="AS21" s="265"/>
      <c r="AT21" s="265"/>
      <c r="AU21" s="99"/>
      <c r="AV21" s="184"/>
      <c r="AW21" s="248"/>
      <c r="AX21" s="248"/>
      <c r="AY21" s="248"/>
      <c r="AZ21" s="99"/>
    </row>
    <row r="22" spans="1:52" ht="20.100000000000001" customHeight="1" thickBot="1">
      <c r="A22" s="83">
        <v>1</v>
      </c>
      <c r="B22" s="215"/>
      <c r="C22" s="160">
        <v>3</v>
      </c>
      <c r="D22" s="340" t="s">
        <v>171</v>
      </c>
      <c r="E22" s="340"/>
      <c r="F22" s="340"/>
      <c r="G22" s="191">
        <f t="shared" si="6"/>
        <v>60</v>
      </c>
      <c r="H22" s="158">
        <f t="shared" si="7"/>
        <v>30</v>
      </c>
      <c r="I22" s="158">
        <f t="shared" si="8"/>
        <v>45</v>
      </c>
      <c r="J22" s="158">
        <f t="shared" si="9"/>
        <v>0</v>
      </c>
      <c r="K22" s="158">
        <f t="shared" si="1"/>
        <v>135</v>
      </c>
      <c r="L22" s="204">
        <f t="shared" si="10"/>
        <v>13</v>
      </c>
      <c r="M22" s="104">
        <v>2</v>
      </c>
      <c r="N22" s="103">
        <v>2</v>
      </c>
      <c r="O22" s="66">
        <v>1</v>
      </c>
      <c r="P22" s="248"/>
      <c r="Q22" s="113">
        <v>8</v>
      </c>
      <c r="R22" s="104">
        <v>2</v>
      </c>
      <c r="S22" s="97"/>
      <c r="T22" s="251">
        <v>2</v>
      </c>
      <c r="U22" s="248"/>
      <c r="V22" s="259">
        <v>5</v>
      </c>
      <c r="W22" s="251"/>
      <c r="X22" s="251"/>
      <c r="Y22" s="248"/>
      <c r="Z22" s="248"/>
      <c r="AA22" s="259"/>
      <c r="AB22" s="248"/>
      <c r="AC22" s="248"/>
      <c r="AD22" s="248"/>
      <c r="AE22" s="248"/>
      <c r="AF22" s="259"/>
      <c r="AG22" s="248"/>
      <c r="AH22" s="248"/>
      <c r="AI22" s="248"/>
      <c r="AJ22" s="248"/>
      <c r="AK22" s="259"/>
      <c r="AL22" s="246"/>
      <c r="AM22" s="248"/>
      <c r="AN22" s="248"/>
      <c r="AO22" s="248"/>
      <c r="AP22" s="259"/>
      <c r="AQ22" s="265"/>
      <c r="AR22" s="265"/>
      <c r="AS22" s="265"/>
      <c r="AT22" s="265"/>
      <c r="AU22" s="99"/>
      <c r="AV22" s="184"/>
      <c r="AW22" s="248"/>
      <c r="AX22" s="248"/>
      <c r="AY22" s="248"/>
      <c r="AZ22" s="99"/>
    </row>
    <row r="23" spans="1:52" ht="20.100000000000001" customHeight="1" thickBot="1">
      <c r="A23" s="83">
        <v>1</v>
      </c>
      <c r="B23" s="215"/>
      <c r="C23" s="160">
        <v>4</v>
      </c>
      <c r="D23" s="340" t="s">
        <v>56</v>
      </c>
      <c r="E23" s="340"/>
      <c r="F23" s="340"/>
      <c r="G23" s="191">
        <f t="shared" si="6"/>
        <v>45</v>
      </c>
      <c r="H23" s="158">
        <f t="shared" si="7"/>
        <v>0</v>
      </c>
      <c r="I23" s="158">
        <f t="shared" si="8"/>
        <v>30</v>
      </c>
      <c r="J23" s="158">
        <f t="shared" si="9"/>
        <v>0</v>
      </c>
      <c r="K23" s="158">
        <f t="shared" si="1"/>
        <v>75</v>
      </c>
      <c r="L23" s="204">
        <f t="shared" si="10"/>
        <v>7</v>
      </c>
      <c r="M23" s="253">
        <v>2</v>
      </c>
      <c r="N23" s="66"/>
      <c r="O23" s="66"/>
      <c r="P23" s="248"/>
      <c r="Q23" s="113">
        <v>3</v>
      </c>
      <c r="R23" s="104">
        <v>1</v>
      </c>
      <c r="S23" s="97"/>
      <c r="T23" s="251">
        <v>2</v>
      </c>
      <c r="U23" s="248"/>
      <c r="V23" s="259">
        <v>4</v>
      </c>
      <c r="W23" s="245"/>
      <c r="X23" s="248"/>
      <c r="Y23" s="248"/>
      <c r="Z23" s="248"/>
      <c r="AA23" s="259"/>
      <c r="AB23" s="251"/>
      <c r="AC23" s="251"/>
      <c r="AD23" s="248"/>
      <c r="AE23" s="248"/>
      <c r="AF23" s="259"/>
      <c r="AG23" s="248"/>
      <c r="AH23" s="248"/>
      <c r="AI23" s="248"/>
      <c r="AJ23" s="248"/>
      <c r="AK23" s="259"/>
      <c r="AL23" s="248"/>
      <c r="AM23" s="248"/>
      <c r="AN23" s="248"/>
      <c r="AO23" s="248"/>
      <c r="AP23" s="259"/>
      <c r="AQ23" s="265"/>
      <c r="AR23" s="265"/>
      <c r="AS23" s="265"/>
      <c r="AT23" s="265"/>
      <c r="AU23" s="99"/>
      <c r="AV23" s="184"/>
      <c r="AW23" s="248"/>
      <c r="AX23" s="248"/>
      <c r="AY23" s="248"/>
      <c r="AZ23" s="99"/>
    </row>
    <row r="24" spans="1:52" ht="20.100000000000001" customHeight="1">
      <c r="A24" s="83"/>
      <c r="B24" s="217"/>
      <c r="C24" s="160">
        <v>5</v>
      </c>
      <c r="D24" s="340" t="s">
        <v>61</v>
      </c>
      <c r="E24" s="340"/>
      <c r="F24" s="340"/>
      <c r="G24" s="191">
        <f t="shared" si="6"/>
        <v>30</v>
      </c>
      <c r="H24" s="158">
        <f t="shared" si="7"/>
        <v>15</v>
      </c>
      <c r="I24" s="158">
        <f t="shared" si="8"/>
        <v>30</v>
      </c>
      <c r="J24" s="158">
        <f t="shared" si="9"/>
        <v>0</v>
      </c>
      <c r="K24" s="158">
        <f t="shared" si="1"/>
        <v>75</v>
      </c>
      <c r="L24" s="204">
        <f t="shared" si="10"/>
        <v>6</v>
      </c>
      <c r="M24" s="66"/>
      <c r="N24" s="66"/>
      <c r="O24" s="66"/>
      <c r="P24" s="248"/>
      <c r="Q24" s="259"/>
      <c r="R24" s="253"/>
      <c r="S24" s="66"/>
      <c r="T24" s="66"/>
      <c r="U24" s="248"/>
      <c r="V24" s="113"/>
      <c r="W24" s="251">
        <v>2</v>
      </c>
      <c r="X24" s="251">
        <v>1</v>
      </c>
      <c r="Y24" s="251">
        <v>2</v>
      </c>
      <c r="Z24" s="248"/>
      <c r="AA24" s="259">
        <v>6</v>
      </c>
      <c r="AB24" s="251"/>
      <c r="AC24" s="251"/>
      <c r="AD24" s="248"/>
      <c r="AE24" s="248"/>
      <c r="AF24" s="259"/>
      <c r="AG24" s="248"/>
      <c r="AH24" s="248"/>
      <c r="AI24" s="248"/>
      <c r="AJ24" s="248"/>
      <c r="AK24" s="259"/>
      <c r="AL24" s="248"/>
      <c r="AM24" s="248"/>
      <c r="AN24" s="248"/>
      <c r="AO24" s="248"/>
      <c r="AP24" s="259"/>
      <c r="AQ24" s="265"/>
      <c r="AR24" s="265"/>
      <c r="AS24" s="265"/>
      <c r="AT24" s="265"/>
      <c r="AU24" s="99"/>
      <c r="AV24" s="184"/>
      <c r="AW24" s="248"/>
      <c r="AX24" s="248"/>
      <c r="AY24" s="248"/>
      <c r="AZ24" s="99"/>
    </row>
    <row r="25" spans="1:52" ht="18.75" customHeight="1">
      <c r="A25" s="83">
        <v>1</v>
      </c>
      <c r="B25" s="215"/>
      <c r="C25" s="160">
        <v>6</v>
      </c>
      <c r="D25" s="387" t="s">
        <v>62</v>
      </c>
      <c r="E25" s="387"/>
      <c r="F25" s="387"/>
      <c r="G25" s="191">
        <f t="shared" si="6"/>
        <v>30</v>
      </c>
      <c r="H25" s="158">
        <f t="shared" si="7"/>
        <v>15</v>
      </c>
      <c r="I25" s="158">
        <f t="shared" si="8"/>
        <v>0</v>
      </c>
      <c r="J25" s="158">
        <f t="shared" si="9"/>
        <v>0</v>
      </c>
      <c r="K25" s="158">
        <f t="shared" si="1"/>
        <v>45</v>
      </c>
      <c r="L25" s="204">
        <f t="shared" si="10"/>
        <v>3</v>
      </c>
      <c r="M25" s="226"/>
      <c r="N25" s="225"/>
      <c r="O25" s="248"/>
      <c r="P25" s="248"/>
      <c r="Q25" s="259"/>
      <c r="R25" s="66">
        <v>2</v>
      </c>
      <c r="S25" s="66">
        <v>1</v>
      </c>
      <c r="T25" s="66"/>
      <c r="U25" s="248"/>
      <c r="V25" s="259">
        <v>3</v>
      </c>
      <c r="W25" s="166"/>
      <c r="X25" s="166"/>
      <c r="Y25" s="166"/>
      <c r="Z25" s="166"/>
      <c r="AA25" s="259"/>
      <c r="AB25" s="248"/>
      <c r="AC25" s="248"/>
      <c r="AD25" s="248"/>
      <c r="AE25" s="248"/>
      <c r="AF25" s="259"/>
      <c r="AG25" s="251"/>
      <c r="AH25" s="251"/>
      <c r="AI25" s="248"/>
      <c r="AJ25" s="248"/>
      <c r="AK25" s="259"/>
      <c r="AL25" s="248"/>
      <c r="AM25" s="248"/>
      <c r="AN25" s="248"/>
      <c r="AO25" s="248"/>
      <c r="AP25" s="259"/>
      <c r="AQ25" s="265"/>
      <c r="AR25" s="265"/>
      <c r="AS25" s="265"/>
      <c r="AT25" s="265"/>
      <c r="AU25" s="99"/>
      <c r="AV25" s="184"/>
      <c r="AW25" s="248"/>
      <c r="AX25" s="248"/>
      <c r="AY25" s="248"/>
      <c r="AZ25" s="99"/>
    </row>
    <row r="26" spans="1:52" ht="20.100000000000001" customHeight="1">
      <c r="A26" s="83"/>
      <c r="B26" s="212"/>
      <c r="C26" s="160">
        <v>7</v>
      </c>
      <c r="D26" s="341" t="s">
        <v>58</v>
      </c>
      <c r="E26" s="341"/>
      <c r="F26" s="341"/>
      <c r="G26" s="191">
        <f t="shared" si="6"/>
        <v>60</v>
      </c>
      <c r="H26" s="158">
        <f t="shared" si="7"/>
        <v>0</v>
      </c>
      <c r="I26" s="158">
        <f t="shared" si="8"/>
        <v>30</v>
      </c>
      <c r="J26" s="158">
        <f t="shared" si="9"/>
        <v>0</v>
      </c>
      <c r="K26" s="158">
        <f t="shared" si="1"/>
        <v>90</v>
      </c>
      <c r="L26" s="204">
        <f t="shared" si="10"/>
        <v>7</v>
      </c>
      <c r="M26" s="248"/>
      <c r="N26" s="248"/>
      <c r="O26" s="248"/>
      <c r="P26" s="248"/>
      <c r="Q26" s="259"/>
      <c r="R26" s="66">
        <v>2</v>
      </c>
      <c r="S26" s="66"/>
      <c r="T26" s="66"/>
      <c r="U26" s="248"/>
      <c r="V26" s="259">
        <v>3</v>
      </c>
      <c r="W26" s="248"/>
      <c r="X26" s="248"/>
      <c r="Y26" s="248"/>
      <c r="Z26" s="248"/>
      <c r="AA26" s="259"/>
      <c r="AB26" s="248"/>
      <c r="AC26" s="248"/>
      <c r="AD26" s="248"/>
      <c r="AE26" s="248"/>
      <c r="AF26" s="259"/>
      <c r="AG26" s="251">
        <v>2</v>
      </c>
      <c r="AH26" s="251"/>
      <c r="AI26" s="248">
        <v>2</v>
      </c>
      <c r="AJ26" s="248"/>
      <c r="AK26" s="259">
        <v>4</v>
      </c>
      <c r="AL26" s="248"/>
      <c r="AM26" s="248"/>
      <c r="AN26" s="248"/>
      <c r="AO26" s="248"/>
      <c r="AP26" s="259"/>
      <c r="AQ26" s="265"/>
      <c r="AR26" s="265"/>
      <c r="AS26" s="265"/>
      <c r="AT26" s="265"/>
      <c r="AU26" s="99"/>
      <c r="AV26" s="184"/>
      <c r="AW26" s="248"/>
      <c r="AX26" s="248"/>
      <c r="AY26" s="248"/>
      <c r="AZ26" s="99"/>
    </row>
    <row r="27" spans="1:52" s="146" customFormat="1" ht="18.75" customHeight="1">
      <c r="A27" s="83">
        <v>1</v>
      </c>
      <c r="B27" s="215"/>
      <c r="C27" s="160">
        <v>8</v>
      </c>
      <c r="D27" s="341" t="s">
        <v>63</v>
      </c>
      <c r="E27" s="341"/>
      <c r="F27" s="341"/>
      <c r="G27" s="191">
        <f t="shared" si="6"/>
        <v>15</v>
      </c>
      <c r="H27" s="158">
        <f t="shared" si="7"/>
        <v>15</v>
      </c>
      <c r="I27" s="158">
        <f t="shared" si="8"/>
        <v>0</v>
      </c>
      <c r="J27" s="158">
        <f t="shared" si="9"/>
        <v>15</v>
      </c>
      <c r="K27" s="158">
        <f t="shared" si="1"/>
        <v>45</v>
      </c>
      <c r="L27" s="204">
        <f t="shared" si="10"/>
        <v>5</v>
      </c>
      <c r="M27" s="251">
        <v>1</v>
      </c>
      <c r="N27" s="251">
        <v>1</v>
      </c>
      <c r="O27" s="248"/>
      <c r="P27" s="248"/>
      <c r="Q27" s="259">
        <v>3</v>
      </c>
      <c r="R27" s="248"/>
      <c r="S27" s="248"/>
      <c r="T27" s="248"/>
      <c r="U27" s="248">
        <v>1</v>
      </c>
      <c r="V27" s="259">
        <v>2</v>
      </c>
      <c r="W27" s="248"/>
      <c r="X27" s="248"/>
      <c r="Y27" s="248"/>
      <c r="Z27" s="248"/>
      <c r="AA27" s="259"/>
      <c r="AB27" s="248"/>
      <c r="AC27" s="248"/>
      <c r="AD27" s="248"/>
      <c r="AE27" s="248"/>
      <c r="AF27" s="259"/>
      <c r="AG27" s="248"/>
      <c r="AH27" s="248"/>
      <c r="AI27" s="248"/>
      <c r="AJ27" s="248"/>
      <c r="AK27" s="259"/>
      <c r="AL27" s="248"/>
      <c r="AM27" s="248"/>
      <c r="AN27" s="248"/>
      <c r="AO27" s="248"/>
      <c r="AP27" s="259"/>
      <c r="AQ27" s="265"/>
      <c r="AR27" s="265"/>
      <c r="AS27" s="265"/>
      <c r="AT27" s="265"/>
      <c r="AU27" s="99"/>
      <c r="AV27" s="184"/>
      <c r="AW27" s="248"/>
      <c r="AX27" s="248"/>
      <c r="AY27" s="248"/>
      <c r="AZ27" s="99"/>
    </row>
    <row r="28" spans="1:52" ht="20.25" customHeight="1">
      <c r="A28" s="83">
        <v>1</v>
      </c>
      <c r="B28" s="215"/>
      <c r="C28" s="160">
        <v>9</v>
      </c>
      <c r="D28" s="387" t="s">
        <v>64</v>
      </c>
      <c r="E28" s="387"/>
      <c r="F28" s="387"/>
      <c r="G28" s="191">
        <f t="shared" si="6"/>
        <v>30</v>
      </c>
      <c r="H28" s="158">
        <f t="shared" si="7"/>
        <v>0</v>
      </c>
      <c r="I28" s="158">
        <f t="shared" si="8"/>
        <v>0</v>
      </c>
      <c r="J28" s="158">
        <f t="shared" si="9"/>
        <v>15</v>
      </c>
      <c r="K28" s="158">
        <f t="shared" si="1"/>
        <v>45</v>
      </c>
      <c r="L28" s="204">
        <f t="shared" si="10"/>
        <v>4</v>
      </c>
      <c r="M28" s="136"/>
      <c r="N28" s="136"/>
      <c r="O28" s="136"/>
      <c r="P28" s="136"/>
      <c r="Q28" s="138"/>
      <c r="R28" s="136"/>
      <c r="S28" s="136"/>
      <c r="T28" s="136"/>
      <c r="U28" s="136"/>
      <c r="V28" s="138"/>
      <c r="W28" s="136">
        <v>2</v>
      </c>
      <c r="X28" s="136"/>
      <c r="Y28" s="136"/>
      <c r="Z28" s="136">
        <v>1</v>
      </c>
      <c r="AA28" s="138">
        <v>4</v>
      </c>
      <c r="AB28" s="136"/>
      <c r="AC28" s="136"/>
      <c r="AD28" s="136"/>
      <c r="AE28" s="136"/>
      <c r="AF28" s="138"/>
      <c r="AG28" s="136"/>
      <c r="AH28" s="136"/>
      <c r="AI28" s="136"/>
      <c r="AJ28" s="136"/>
      <c r="AK28" s="138"/>
      <c r="AL28" s="136"/>
      <c r="AM28" s="136"/>
      <c r="AN28" s="136"/>
      <c r="AO28" s="136"/>
      <c r="AP28" s="138"/>
      <c r="AQ28" s="136"/>
      <c r="AR28" s="136"/>
      <c r="AS28" s="136"/>
      <c r="AT28" s="136"/>
      <c r="AU28" s="167"/>
      <c r="AV28" s="279"/>
      <c r="AW28" s="136"/>
      <c r="AX28" s="136"/>
      <c r="AY28" s="136"/>
      <c r="AZ28" s="167"/>
    </row>
    <row r="29" spans="1:52" ht="18.75" customHeight="1">
      <c r="A29" s="83"/>
      <c r="B29" s="215"/>
      <c r="C29" s="315">
        <v>10</v>
      </c>
      <c r="D29" s="317" t="s">
        <v>107</v>
      </c>
      <c r="E29" s="307" t="s">
        <v>121</v>
      </c>
      <c r="F29" s="319"/>
      <c r="G29" s="313">
        <f t="shared" si="6"/>
        <v>15</v>
      </c>
      <c r="H29" s="313">
        <f t="shared" si="7"/>
        <v>15</v>
      </c>
      <c r="I29" s="313">
        <f t="shared" si="8"/>
        <v>0</v>
      </c>
      <c r="J29" s="313">
        <f t="shared" si="9"/>
        <v>0</v>
      </c>
      <c r="K29" s="313">
        <f>SUM(G29:J29)</f>
        <v>30</v>
      </c>
      <c r="L29" s="320">
        <f t="shared" si="10"/>
        <v>3</v>
      </c>
      <c r="M29" s="290"/>
      <c r="N29" s="290"/>
      <c r="O29" s="290"/>
      <c r="P29" s="290"/>
      <c r="Q29" s="309"/>
      <c r="R29" s="290">
        <v>1</v>
      </c>
      <c r="S29" s="290">
        <v>1</v>
      </c>
      <c r="T29" s="290"/>
      <c r="U29" s="290"/>
      <c r="V29" s="309">
        <v>3</v>
      </c>
      <c r="W29" s="290"/>
      <c r="X29" s="290"/>
      <c r="Y29" s="290"/>
      <c r="Z29" s="290"/>
      <c r="AA29" s="309"/>
      <c r="AB29" s="290"/>
      <c r="AC29" s="290"/>
      <c r="AD29" s="290"/>
      <c r="AE29" s="290"/>
      <c r="AF29" s="309"/>
      <c r="AG29" s="290"/>
      <c r="AH29" s="311"/>
      <c r="AI29" s="311"/>
      <c r="AJ29" s="311"/>
      <c r="AK29" s="309"/>
      <c r="AL29" s="290"/>
      <c r="AM29" s="296"/>
      <c r="AN29" s="290"/>
      <c r="AO29" s="290"/>
      <c r="AP29" s="309"/>
      <c r="AQ29" s="290"/>
      <c r="AR29" s="290"/>
      <c r="AS29" s="290"/>
      <c r="AT29" s="290"/>
      <c r="AU29" s="292"/>
      <c r="AV29" s="288"/>
      <c r="AW29" s="290"/>
      <c r="AX29" s="290"/>
      <c r="AY29" s="290"/>
      <c r="AZ29" s="292"/>
    </row>
    <row r="30" spans="1:52" ht="20.100000000000001" customHeight="1">
      <c r="A30" s="83"/>
      <c r="B30" s="213"/>
      <c r="C30" s="316"/>
      <c r="D30" s="318"/>
      <c r="E30" s="307" t="s">
        <v>122</v>
      </c>
      <c r="F30" s="308"/>
      <c r="G30" s="314"/>
      <c r="H30" s="314"/>
      <c r="I30" s="314"/>
      <c r="J30" s="314"/>
      <c r="K30" s="314"/>
      <c r="L30" s="321"/>
      <c r="M30" s="291"/>
      <c r="N30" s="291"/>
      <c r="O30" s="291"/>
      <c r="P30" s="291"/>
      <c r="Q30" s="310"/>
      <c r="R30" s="291"/>
      <c r="S30" s="291"/>
      <c r="T30" s="291"/>
      <c r="U30" s="291"/>
      <c r="V30" s="310"/>
      <c r="W30" s="291"/>
      <c r="X30" s="291"/>
      <c r="Y30" s="291"/>
      <c r="Z30" s="291"/>
      <c r="AA30" s="310"/>
      <c r="AB30" s="291"/>
      <c r="AC30" s="291"/>
      <c r="AD30" s="291"/>
      <c r="AE30" s="291"/>
      <c r="AF30" s="310"/>
      <c r="AG30" s="291"/>
      <c r="AH30" s="312"/>
      <c r="AI30" s="312"/>
      <c r="AJ30" s="312"/>
      <c r="AK30" s="310"/>
      <c r="AL30" s="291"/>
      <c r="AM30" s="297"/>
      <c r="AN30" s="291"/>
      <c r="AO30" s="291"/>
      <c r="AP30" s="310"/>
      <c r="AQ30" s="291"/>
      <c r="AR30" s="291"/>
      <c r="AS30" s="291"/>
      <c r="AT30" s="291"/>
      <c r="AU30" s="293"/>
      <c r="AV30" s="289"/>
      <c r="AW30" s="291"/>
      <c r="AX30" s="291"/>
      <c r="AY30" s="291"/>
      <c r="AZ30" s="293"/>
    </row>
    <row r="31" spans="1:52" ht="20.100000000000001" customHeight="1" thickBot="1">
      <c r="A31" s="83">
        <v>2</v>
      </c>
      <c r="C31" s="270" t="s">
        <v>48</v>
      </c>
      <c r="D31" s="342"/>
      <c r="E31" s="342"/>
      <c r="F31" s="342"/>
      <c r="G31" s="88">
        <f t="shared" ref="G31:L31" si="11">SUM(G32:G57)</f>
        <v>585</v>
      </c>
      <c r="H31" s="88">
        <f t="shared" si="11"/>
        <v>165</v>
      </c>
      <c r="I31" s="88">
        <f t="shared" si="11"/>
        <v>315</v>
      </c>
      <c r="J31" s="88">
        <f t="shared" si="11"/>
        <v>105</v>
      </c>
      <c r="K31" s="88">
        <f t="shared" si="11"/>
        <v>1185</v>
      </c>
      <c r="L31" s="109">
        <f t="shared" si="11"/>
        <v>88</v>
      </c>
      <c r="M31" s="174">
        <f t="shared" ref="M31:AT31" si="12">SUM(M32:M55)</f>
        <v>0</v>
      </c>
      <c r="N31" s="174">
        <f t="shared" si="12"/>
        <v>0</v>
      </c>
      <c r="O31" s="174">
        <f t="shared" si="12"/>
        <v>0</v>
      </c>
      <c r="P31" s="174">
        <f t="shared" si="12"/>
        <v>0</v>
      </c>
      <c r="Q31" s="174">
        <f t="shared" si="12"/>
        <v>0</v>
      </c>
      <c r="R31" s="174">
        <f>SUM(R32:R55)</f>
        <v>2</v>
      </c>
      <c r="S31" s="174">
        <f t="shared" si="12"/>
        <v>0</v>
      </c>
      <c r="T31" s="174">
        <f t="shared" si="12"/>
        <v>2</v>
      </c>
      <c r="U31" s="174">
        <f t="shared" si="12"/>
        <v>0</v>
      </c>
      <c r="V31" s="174">
        <f>SUM(V32:V57)</f>
        <v>5</v>
      </c>
      <c r="W31" s="174">
        <f t="shared" si="12"/>
        <v>9</v>
      </c>
      <c r="X31" s="174">
        <f t="shared" si="12"/>
        <v>2</v>
      </c>
      <c r="Y31" s="174">
        <f t="shared" si="12"/>
        <v>3</v>
      </c>
      <c r="Z31" s="174">
        <f t="shared" si="12"/>
        <v>0</v>
      </c>
      <c r="AA31" s="174">
        <f t="shared" si="12"/>
        <v>18</v>
      </c>
      <c r="AB31" s="87">
        <f t="shared" si="12"/>
        <v>10</v>
      </c>
      <c r="AC31" s="174">
        <f t="shared" si="12"/>
        <v>1</v>
      </c>
      <c r="AD31" s="174">
        <f t="shared" si="12"/>
        <v>11</v>
      </c>
      <c r="AE31" s="174">
        <f t="shared" si="12"/>
        <v>2</v>
      </c>
      <c r="AF31" s="174">
        <f t="shared" si="12"/>
        <v>28</v>
      </c>
      <c r="AG31" s="174">
        <f t="shared" si="12"/>
        <v>7</v>
      </c>
      <c r="AH31" s="174">
        <f t="shared" si="12"/>
        <v>3</v>
      </c>
      <c r="AI31" s="174">
        <f t="shared" si="12"/>
        <v>3</v>
      </c>
      <c r="AJ31" s="174">
        <f t="shared" si="12"/>
        <v>2</v>
      </c>
      <c r="AK31" s="174">
        <f t="shared" si="12"/>
        <v>16</v>
      </c>
      <c r="AL31" s="174">
        <f t="shared" si="12"/>
        <v>4</v>
      </c>
      <c r="AM31" s="174">
        <f t="shared" si="12"/>
        <v>0</v>
      </c>
      <c r="AN31" s="174">
        <f t="shared" si="12"/>
        <v>2</v>
      </c>
      <c r="AO31" s="174">
        <f t="shared" si="12"/>
        <v>2</v>
      </c>
      <c r="AP31" s="174">
        <f>SUM(AP32:AP57)</f>
        <v>10</v>
      </c>
      <c r="AQ31" s="174">
        <f>SUM(AQ32:AQ57)</f>
        <v>5</v>
      </c>
      <c r="AR31" s="174">
        <f>SUM(AR32:AR57)</f>
        <v>4</v>
      </c>
      <c r="AS31" s="174">
        <f t="shared" si="12"/>
        <v>0</v>
      </c>
      <c r="AT31" s="174">
        <f t="shared" si="12"/>
        <v>1</v>
      </c>
      <c r="AU31" s="271">
        <f>SUM(AU32:AU57)</f>
        <v>11</v>
      </c>
      <c r="AV31" s="278">
        <f>SUM(AV32:AV57)</f>
        <v>0</v>
      </c>
      <c r="AW31" s="174">
        <f>SUM(AW32:AW57)</f>
        <v>0</v>
      </c>
      <c r="AX31" s="174">
        <f>SUM(AX32:AX55)</f>
        <v>0</v>
      </c>
      <c r="AY31" s="174">
        <f>SUM(AY32:AY55)</f>
        <v>0</v>
      </c>
      <c r="AZ31" s="271">
        <f>SUM(AZ32:AZ57)</f>
        <v>0</v>
      </c>
    </row>
    <row r="32" spans="1:52" s="146" customFormat="1" ht="20.100000000000001" customHeight="1" thickBot="1">
      <c r="A32" s="83">
        <v>1</v>
      </c>
      <c r="B32" s="217"/>
      <c r="C32" s="160">
        <v>1</v>
      </c>
      <c r="D32" s="340" t="s">
        <v>65</v>
      </c>
      <c r="E32" s="340"/>
      <c r="F32" s="340"/>
      <c r="G32" s="191">
        <f t="shared" ref="G32:G57" si="13">15*(M32+R32+W32+AB32+AG32+AL32+AQ32+AV32)</f>
        <v>30</v>
      </c>
      <c r="H32" s="158">
        <f t="shared" ref="H32:H57" si="14">15*(N32+S32+X32+AC32+AH32+AM32+AR32+AW32)</f>
        <v>15</v>
      </c>
      <c r="I32" s="158">
        <f t="shared" ref="I32:I57" si="15">15*(O32+T32+Y32+AD32+AI32+AN32+AS32+AX32)</f>
        <v>30</v>
      </c>
      <c r="J32" s="158">
        <f t="shared" ref="J32:J57" si="16">15*(P32+U32+Z32+AE32+AJ32+AO32+AT32+AY32)</f>
        <v>0</v>
      </c>
      <c r="K32" s="158">
        <f t="shared" ref="K32:K45" si="17">SUM(G32:J32)</f>
        <v>75</v>
      </c>
      <c r="L32" s="204">
        <f t="shared" ref="L32:L57" si="18">Q32+V32+AA32+AF32+AK32+AP32+AU32+AZ32</f>
        <v>7</v>
      </c>
      <c r="M32" s="248"/>
      <c r="N32" s="251"/>
      <c r="O32" s="66"/>
      <c r="P32" s="248"/>
      <c r="Q32" s="259"/>
      <c r="R32" s="248"/>
      <c r="S32" s="251"/>
      <c r="T32" s="66"/>
      <c r="U32" s="66"/>
      <c r="V32" s="113"/>
      <c r="W32" s="226"/>
      <c r="X32" s="226"/>
      <c r="Y32" s="248"/>
      <c r="Z32" s="248"/>
      <c r="AA32" s="113"/>
      <c r="AB32" s="218">
        <v>2</v>
      </c>
      <c r="AC32" s="227">
        <v>1</v>
      </c>
      <c r="AD32" s="248">
        <v>2</v>
      </c>
      <c r="AE32" s="248"/>
      <c r="AF32" s="259">
        <v>7</v>
      </c>
      <c r="AG32" s="248"/>
      <c r="AH32" s="248"/>
      <c r="AI32" s="248"/>
      <c r="AJ32" s="248"/>
      <c r="AK32" s="259"/>
      <c r="AL32" s="248"/>
      <c r="AM32" s="248"/>
      <c r="AN32" s="248"/>
      <c r="AO32" s="248"/>
      <c r="AP32" s="259"/>
      <c r="AQ32" s="265"/>
      <c r="AR32" s="265"/>
      <c r="AS32" s="265"/>
      <c r="AT32" s="265"/>
      <c r="AU32" s="99"/>
      <c r="AV32" s="184"/>
      <c r="AW32" s="248"/>
      <c r="AX32" s="248"/>
      <c r="AY32" s="248"/>
      <c r="AZ32" s="99"/>
    </row>
    <row r="33" spans="1:52" s="146" customFormat="1" ht="20.100000000000001" customHeight="1" thickBot="1">
      <c r="A33" s="83"/>
      <c r="B33" s="215"/>
      <c r="C33" s="160">
        <v>2</v>
      </c>
      <c r="D33" s="340" t="s">
        <v>67</v>
      </c>
      <c r="E33" s="340"/>
      <c r="F33" s="340"/>
      <c r="G33" s="191">
        <f t="shared" si="13"/>
        <v>30</v>
      </c>
      <c r="H33" s="158">
        <f t="shared" si="14"/>
        <v>0</v>
      </c>
      <c r="I33" s="158">
        <f t="shared" si="15"/>
        <v>30</v>
      </c>
      <c r="J33" s="158">
        <f t="shared" si="16"/>
        <v>0</v>
      </c>
      <c r="K33" s="158">
        <f t="shared" si="17"/>
        <v>60</v>
      </c>
      <c r="L33" s="204">
        <f t="shared" si="18"/>
        <v>5</v>
      </c>
      <c r="M33" s="248"/>
      <c r="N33" s="66"/>
      <c r="O33" s="66"/>
      <c r="P33" s="248"/>
      <c r="Q33" s="259"/>
      <c r="R33" s="248">
        <v>2</v>
      </c>
      <c r="S33" s="66"/>
      <c r="T33" s="66">
        <v>2</v>
      </c>
      <c r="U33" s="66"/>
      <c r="V33" s="113">
        <v>5</v>
      </c>
      <c r="W33" s="257"/>
      <c r="X33" s="66"/>
      <c r="Y33" s="251"/>
      <c r="Z33" s="248"/>
      <c r="AA33" s="259"/>
      <c r="AB33" s="246"/>
      <c r="AC33" s="248"/>
      <c r="AD33" s="248"/>
      <c r="AE33" s="248"/>
      <c r="AF33" s="259"/>
      <c r="AG33" s="248"/>
      <c r="AH33" s="248"/>
      <c r="AI33" s="248"/>
      <c r="AJ33" s="248"/>
      <c r="AK33" s="259"/>
      <c r="AL33" s="248"/>
      <c r="AM33" s="248"/>
      <c r="AN33" s="248"/>
      <c r="AO33" s="248"/>
      <c r="AP33" s="259"/>
      <c r="AQ33" s="265"/>
      <c r="AR33" s="265"/>
      <c r="AS33" s="265"/>
      <c r="AT33" s="265"/>
      <c r="AU33" s="99"/>
      <c r="AV33" s="184"/>
      <c r="AW33" s="248"/>
      <c r="AX33" s="248"/>
      <c r="AY33" s="248"/>
      <c r="AZ33" s="99"/>
    </row>
    <row r="34" spans="1:52" ht="20.100000000000001" customHeight="1" thickBot="1">
      <c r="A34" s="83">
        <v>1</v>
      </c>
      <c r="B34" s="214"/>
      <c r="C34" s="160">
        <v>3</v>
      </c>
      <c r="D34" s="340" t="s">
        <v>66</v>
      </c>
      <c r="E34" s="340"/>
      <c r="F34" s="340"/>
      <c r="G34" s="191">
        <f t="shared" si="13"/>
        <v>30</v>
      </c>
      <c r="H34" s="158">
        <f t="shared" si="14"/>
        <v>0</v>
      </c>
      <c r="I34" s="158">
        <f t="shared" si="15"/>
        <v>30</v>
      </c>
      <c r="J34" s="158">
        <f t="shared" si="16"/>
        <v>30</v>
      </c>
      <c r="K34" s="158">
        <f t="shared" si="17"/>
        <v>90</v>
      </c>
      <c r="L34" s="204">
        <f t="shared" si="18"/>
        <v>8</v>
      </c>
      <c r="M34" s="248"/>
      <c r="N34" s="66"/>
      <c r="O34" s="66"/>
      <c r="P34" s="248"/>
      <c r="Q34" s="259"/>
      <c r="R34" s="248"/>
      <c r="S34" s="251"/>
      <c r="T34" s="66"/>
      <c r="U34" s="66"/>
      <c r="V34" s="113"/>
      <c r="W34" s="104">
        <v>2</v>
      </c>
      <c r="X34" s="98"/>
      <c r="Y34" s="251">
        <v>2</v>
      </c>
      <c r="Z34" s="248"/>
      <c r="AA34" s="259">
        <v>6</v>
      </c>
      <c r="AB34" s="248"/>
      <c r="AC34" s="248"/>
      <c r="AD34" s="248"/>
      <c r="AE34" s="248">
        <v>2</v>
      </c>
      <c r="AF34" s="259">
        <v>2</v>
      </c>
      <c r="AG34" s="66"/>
      <c r="AH34" s="66"/>
      <c r="AI34" s="248"/>
      <c r="AJ34" s="248"/>
      <c r="AK34" s="259"/>
      <c r="AL34" s="248"/>
      <c r="AM34" s="248"/>
      <c r="AN34" s="248"/>
      <c r="AO34" s="248"/>
      <c r="AP34" s="259"/>
      <c r="AQ34" s="265"/>
      <c r="AR34" s="265"/>
      <c r="AS34" s="265"/>
      <c r="AT34" s="265"/>
      <c r="AU34" s="99"/>
      <c r="AV34" s="184"/>
      <c r="AW34" s="248"/>
      <c r="AX34" s="248"/>
      <c r="AY34" s="248"/>
      <c r="AZ34" s="99"/>
    </row>
    <row r="35" spans="1:52" ht="20.100000000000001" customHeight="1">
      <c r="A35" s="83">
        <v>1</v>
      </c>
      <c r="B35" s="211"/>
      <c r="C35" s="364">
        <v>4</v>
      </c>
      <c r="D35" s="340" t="s">
        <v>68</v>
      </c>
      <c r="E35" s="395" t="s">
        <v>118</v>
      </c>
      <c r="F35" s="395"/>
      <c r="G35" s="191">
        <f t="shared" si="13"/>
        <v>45</v>
      </c>
      <c r="H35" s="158">
        <f t="shared" si="14"/>
        <v>0</v>
      </c>
      <c r="I35" s="158">
        <f t="shared" si="15"/>
        <v>30</v>
      </c>
      <c r="J35" s="158">
        <f t="shared" si="16"/>
        <v>0</v>
      </c>
      <c r="K35" s="158">
        <f t="shared" si="17"/>
        <v>75</v>
      </c>
      <c r="L35" s="204">
        <f t="shared" si="18"/>
        <v>5</v>
      </c>
      <c r="M35" s="248"/>
      <c r="N35" s="66"/>
      <c r="O35" s="66"/>
      <c r="P35" s="248"/>
      <c r="Q35" s="259"/>
      <c r="R35" s="248"/>
      <c r="S35" s="66"/>
      <c r="T35" s="66"/>
      <c r="U35" s="66"/>
      <c r="V35" s="259"/>
      <c r="W35" s="247">
        <v>2</v>
      </c>
      <c r="X35" s="251"/>
      <c r="Y35" s="66"/>
      <c r="Z35" s="248"/>
      <c r="AA35" s="259">
        <v>2</v>
      </c>
      <c r="AB35" s="251">
        <v>1</v>
      </c>
      <c r="AC35" s="66"/>
      <c r="AD35" s="248">
        <v>2</v>
      </c>
      <c r="AE35" s="248"/>
      <c r="AF35" s="259">
        <v>3</v>
      </c>
      <c r="AG35" s="248"/>
      <c r="AH35" s="248"/>
      <c r="AI35" s="248"/>
      <c r="AJ35" s="248"/>
      <c r="AK35" s="259"/>
      <c r="AL35" s="248"/>
      <c r="AM35" s="248"/>
      <c r="AN35" s="248"/>
      <c r="AO35" s="248"/>
      <c r="AP35" s="259"/>
      <c r="AQ35" s="265"/>
      <c r="AR35" s="265"/>
      <c r="AS35" s="265"/>
      <c r="AT35" s="265"/>
      <c r="AU35" s="99"/>
      <c r="AV35" s="184"/>
      <c r="AW35" s="248"/>
      <c r="AX35" s="248"/>
      <c r="AY35" s="248"/>
      <c r="AZ35" s="99"/>
    </row>
    <row r="36" spans="1:52" ht="20.100000000000001" customHeight="1">
      <c r="A36" s="83">
        <v>1</v>
      </c>
      <c r="B36" s="214"/>
      <c r="C36" s="364"/>
      <c r="D36" s="340"/>
      <c r="E36" s="396" t="s">
        <v>119</v>
      </c>
      <c r="F36" s="396"/>
      <c r="G36" s="191">
        <f t="shared" si="13"/>
        <v>30</v>
      </c>
      <c r="H36" s="158">
        <f t="shared" si="14"/>
        <v>0</v>
      </c>
      <c r="I36" s="158">
        <f t="shared" si="15"/>
        <v>30</v>
      </c>
      <c r="J36" s="158">
        <f t="shared" si="16"/>
        <v>0</v>
      </c>
      <c r="K36" s="158">
        <f t="shared" si="17"/>
        <v>60</v>
      </c>
      <c r="L36" s="204">
        <f t="shared" si="18"/>
        <v>3</v>
      </c>
      <c r="M36" s="248"/>
      <c r="N36" s="66"/>
      <c r="O36" s="66"/>
      <c r="P36" s="248"/>
      <c r="Q36" s="259"/>
      <c r="R36" s="248"/>
      <c r="S36" s="66"/>
      <c r="T36" s="66"/>
      <c r="U36" s="66"/>
      <c r="V36" s="259"/>
      <c r="W36" s="66"/>
      <c r="X36" s="66"/>
      <c r="Y36" s="66"/>
      <c r="Z36" s="248"/>
      <c r="AA36" s="259"/>
      <c r="AB36" s="251">
        <v>2</v>
      </c>
      <c r="AC36" s="251"/>
      <c r="AD36" s="248">
        <v>2</v>
      </c>
      <c r="AE36" s="248"/>
      <c r="AF36" s="259">
        <v>3</v>
      </c>
      <c r="AG36" s="252"/>
      <c r="AH36" s="66"/>
      <c r="AI36" s="248"/>
      <c r="AJ36" s="248"/>
      <c r="AK36" s="259"/>
      <c r="AL36" s="248"/>
      <c r="AM36" s="248"/>
      <c r="AN36" s="248"/>
      <c r="AO36" s="248"/>
      <c r="AP36" s="259"/>
      <c r="AQ36" s="265"/>
      <c r="AR36" s="265"/>
      <c r="AS36" s="265"/>
      <c r="AT36" s="265"/>
      <c r="AU36" s="99"/>
      <c r="AV36" s="184"/>
      <c r="AW36" s="248"/>
      <c r="AX36" s="248"/>
      <c r="AY36" s="248"/>
      <c r="AZ36" s="99"/>
    </row>
    <row r="37" spans="1:52" ht="20.100000000000001" customHeight="1" thickBot="1">
      <c r="A37" s="83">
        <v>1</v>
      </c>
      <c r="C37" s="364"/>
      <c r="D37" s="340"/>
      <c r="E37" s="396" t="s">
        <v>120</v>
      </c>
      <c r="F37" s="396"/>
      <c r="G37" s="191">
        <f t="shared" si="13"/>
        <v>15</v>
      </c>
      <c r="H37" s="158">
        <f t="shared" si="14"/>
        <v>0</v>
      </c>
      <c r="I37" s="158">
        <f t="shared" si="15"/>
        <v>15</v>
      </c>
      <c r="J37" s="158">
        <f t="shared" si="16"/>
        <v>0</v>
      </c>
      <c r="K37" s="158">
        <f t="shared" si="17"/>
        <v>30</v>
      </c>
      <c r="L37" s="204">
        <f t="shared" si="18"/>
        <v>2</v>
      </c>
      <c r="M37" s="66"/>
      <c r="N37" s="66"/>
      <c r="O37" s="66"/>
      <c r="P37" s="248"/>
      <c r="Q37" s="259"/>
      <c r="R37" s="66"/>
      <c r="S37" s="66"/>
      <c r="T37" s="66"/>
      <c r="U37" s="66"/>
      <c r="V37" s="259"/>
      <c r="W37" s="248"/>
      <c r="X37" s="66"/>
      <c r="Y37" s="66"/>
      <c r="Z37" s="248"/>
      <c r="AA37" s="259"/>
      <c r="AB37" s="185">
        <v>1</v>
      </c>
      <c r="AC37" s="107"/>
      <c r="AD37" s="248">
        <v>1</v>
      </c>
      <c r="AE37" s="248"/>
      <c r="AF37" s="113">
        <v>2</v>
      </c>
      <c r="AG37" s="66"/>
      <c r="AH37" s="97"/>
      <c r="AI37" s="66"/>
      <c r="AJ37" s="248"/>
      <c r="AK37" s="259"/>
      <c r="AL37" s="248"/>
      <c r="AM37" s="248"/>
      <c r="AN37" s="248"/>
      <c r="AO37" s="248"/>
      <c r="AP37" s="259"/>
      <c r="AQ37" s="265"/>
      <c r="AR37" s="265"/>
      <c r="AS37" s="265"/>
      <c r="AT37" s="265"/>
      <c r="AU37" s="99"/>
      <c r="AV37" s="184"/>
      <c r="AW37" s="248"/>
      <c r="AX37" s="248"/>
      <c r="AY37" s="248"/>
      <c r="AZ37" s="99"/>
    </row>
    <row r="38" spans="1:52" ht="20.100000000000001" customHeight="1" thickBot="1">
      <c r="A38" s="83">
        <v>1</v>
      </c>
      <c r="B38" s="217"/>
      <c r="C38" s="160">
        <v>5</v>
      </c>
      <c r="D38" s="394" t="s">
        <v>69</v>
      </c>
      <c r="E38" s="394"/>
      <c r="F38" s="394"/>
      <c r="G38" s="191">
        <f t="shared" si="13"/>
        <v>30</v>
      </c>
      <c r="H38" s="158">
        <f t="shared" si="14"/>
        <v>0</v>
      </c>
      <c r="I38" s="158">
        <f t="shared" si="15"/>
        <v>30</v>
      </c>
      <c r="J38" s="158">
        <f t="shared" si="16"/>
        <v>0</v>
      </c>
      <c r="K38" s="158">
        <f t="shared" si="17"/>
        <v>60</v>
      </c>
      <c r="L38" s="204">
        <f t="shared" si="18"/>
        <v>6</v>
      </c>
      <c r="M38" s="66"/>
      <c r="N38" s="66"/>
      <c r="O38" s="66"/>
      <c r="P38" s="248"/>
      <c r="Q38" s="259"/>
      <c r="R38" s="66"/>
      <c r="S38" s="66"/>
      <c r="T38" s="66"/>
      <c r="U38" s="66"/>
      <c r="V38" s="259"/>
      <c r="W38" s="248"/>
      <c r="X38" s="66"/>
      <c r="Y38" s="66"/>
      <c r="Z38" s="248"/>
      <c r="AA38" s="113"/>
      <c r="AB38" s="104">
        <v>2</v>
      </c>
      <c r="AC38" s="184"/>
      <c r="AD38" s="251">
        <v>2</v>
      </c>
      <c r="AE38" s="248"/>
      <c r="AF38" s="259">
        <v>6</v>
      </c>
      <c r="AG38" s="246"/>
      <c r="AH38" s="248"/>
      <c r="AI38" s="248"/>
      <c r="AJ38" s="248"/>
      <c r="AK38" s="259"/>
      <c r="AL38" s="66"/>
      <c r="AM38" s="248"/>
      <c r="AN38" s="248"/>
      <c r="AO38" s="248"/>
      <c r="AP38" s="259"/>
      <c r="AQ38" s="265"/>
      <c r="AR38" s="265"/>
      <c r="AS38" s="265"/>
      <c r="AT38" s="265"/>
      <c r="AU38" s="99"/>
      <c r="AV38" s="184"/>
      <c r="AW38" s="248"/>
      <c r="AX38" s="248"/>
      <c r="AY38" s="248"/>
      <c r="AZ38" s="99"/>
    </row>
    <row r="39" spans="1:52" ht="20.100000000000001" customHeight="1">
      <c r="A39" s="83"/>
      <c r="B39" s="217"/>
      <c r="C39" s="160">
        <v>6</v>
      </c>
      <c r="D39" s="394" t="s">
        <v>54</v>
      </c>
      <c r="E39" s="394"/>
      <c r="F39" s="394"/>
      <c r="G39" s="191">
        <f t="shared" si="13"/>
        <v>30</v>
      </c>
      <c r="H39" s="158">
        <f t="shared" si="14"/>
        <v>15</v>
      </c>
      <c r="I39" s="158">
        <f t="shared" si="15"/>
        <v>15</v>
      </c>
      <c r="J39" s="158">
        <f t="shared" si="16"/>
        <v>0</v>
      </c>
      <c r="K39" s="158">
        <f t="shared" si="17"/>
        <v>60</v>
      </c>
      <c r="L39" s="204">
        <f t="shared" si="18"/>
        <v>4</v>
      </c>
      <c r="M39" s="66"/>
      <c r="N39" s="66"/>
      <c r="O39" s="66"/>
      <c r="P39" s="248"/>
      <c r="Q39" s="259"/>
      <c r="R39" s="66"/>
      <c r="S39" s="66"/>
      <c r="T39" s="66"/>
      <c r="U39" s="66"/>
      <c r="V39" s="259"/>
      <c r="W39" s="248"/>
      <c r="X39" s="251"/>
      <c r="Y39" s="251"/>
      <c r="Z39" s="248"/>
      <c r="AA39" s="113"/>
      <c r="AB39" s="187"/>
      <c r="AC39" s="186"/>
      <c r="AD39" s="166"/>
      <c r="AE39" s="166"/>
      <c r="AF39" s="259"/>
      <c r="AG39" s="251">
        <v>2</v>
      </c>
      <c r="AH39" s="251">
        <v>1</v>
      </c>
      <c r="AI39" s="248">
        <v>1</v>
      </c>
      <c r="AJ39" s="248"/>
      <c r="AK39" s="259">
        <v>4</v>
      </c>
      <c r="AL39" s="66"/>
      <c r="AM39" s="248"/>
      <c r="AN39" s="248"/>
      <c r="AO39" s="248"/>
      <c r="AP39" s="259"/>
      <c r="AQ39" s="265"/>
      <c r="AR39" s="265"/>
      <c r="AS39" s="265"/>
      <c r="AT39" s="265"/>
      <c r="AU39" s="99"/>
      <c r="AV39" s="184"/>
      <c r="AW39" s="248"/>
      <c r="AX39" s="248"/>
      <c r="AY39" s="248"/>
      <c r="AZ39" s="99"/>
    </row>
    <row r="40" spans="1:52" ht="20.100000000000001" customHeight="1">
      <c r="A40" s="83">
        <v>1</v>
      </c>
      <c r="B40" s="214"/>
      <c r="C40" s="160">
        <v>7</v>
      </c>
      <c r="D40" s="394" t="s">
        <v>70</v>
      </c>
      <c r="E40" s="394"/>
      <c r="F40" s="394"/>
      <c r="G40" s="191">
        <f t="shared" si="13"/>
        <v>30</v>
      </c>
      <c r="H40" s="158">
        <f t="shared" si="14"/>
        <v>15</v>
      </c>
      <c r="I40" s="158">
        <f t="shared" si="15"/>
        <v>0</v>
      </c>
      <c r="J40" s="158">
        <f t="shared" si="16"/>
        <v>0</v>
      </c>
      <c r="K40" s="158">
        <f t="shared" si="17"/>
        <v>45</v>
      </c>
      <c r="L40" s="204">
        <f t="shared" si="18"/>
        <v>4</v>
      </c>
      <c r="M40" s="66"/>
      <c r="N40" s="66"/>
      <c r="O40" s="66"/>
      <c r="P40" s="248"/>
      <c r="Q40" s="259"/>
      <c r="R40" s="251"/>
      <c r="S40" s="251"/>
      <c r="T40" s="66"/>
      <c r="U40" s="66"/>
      <c r="V40" s="259"/>
      <c r="W40" s="66">
        <v>2</v>
      </c>
      <c r="X40" s="248">
        <v>1</v>
      </c>
      <c r="Y40" s="248"/>
      <c r="Z40" s="248"/>
      <c r="AA40" s="259">
        <v>4</v>
      </c>
      <c r="AB40" s="245"/>
      <c r="AC40" s="248"/>
      <c r="AD40" s="248"/>
      <c r="AE40" s="248"/>
      <c r="AF40" s="259"/>
      <c r="AG40" s="248"/>
      <c r="AH40" s="248"/>
      <c r="AI40" s="248"/>
      <c r="AJ40" s="248"/>
      <c r="AK40" s="259"/>
      <c r="AL40" s="251"/>
      <c r="AM40" s="248"/>
      <c r="AN40" s="248"/>
      <c r="AO40" s="248"/>
      <c r="AP40" s="259"/>
      <c r="AQ40" s="265"/>
      <c r="AR40" s="265"/>
      <c r="AS40" s="265"/>
      <c r="AT40" s="265"/>
      <c r="AU40" s="99"/>
      <c r="AV40" s="184"/>
      <c r="AW40" s="248"/>
      <c r="AX40" s="248"/>
      <c r="AY40" s="248"/>
      <c r="AZ40" s="99"/>
    </row>
    <row r="41" spans="1:52" s="168" customFormat="1" ht="20.100000000000001" customHeight="1" thickBot="1">
      <c r="A41" s="83">
        <v>1</v>
      </c>
      <c r="B41" s="214"/>
      <c r="C41" s="273">
        <v>8</v>
      </c>
      <c r="D41" s="394" t="s">
        <v>71</v>
      </c>
      <c r="E41" s="394"/>
      <c r="F41" s="394"/>
      <c r="G41" s="191">
        <f t="shared" si="13"/>
        <v>30</v>
      </c>
      <c r="H41" s="158">
        <f t="shared" si="14"/>
        <v>0</v>
      </c>
      <c r="I41" s="158">
        <f t="shared" si="15"/>
        <v>30</v>
      </c>
      <c r="J41" s="158">
        <f t="shared" si="16"/>
        <v>0</v>
      </c>
      <c r="K41" s="158">
        <f t="shared" si="17"/>
        <v>60</v>
      </c>
      <c r="L41" s="204">
        <f t="shared" si="18"/>
        <v>4</v>
      </c>
      <c r="M41" s="66"/>
      <c r="N41" s="66"/>
      <c r="O41" s="66"/>
      <c r="P41" s="66"/>
      <c r="Q41" s="259"/>
      <c r="R41" s="248"/>
      <c r="S41" s="66"/>
      <c r="T41" s="66"/>
      <c r="U41" s="66"/>
      <c r="V41" s="259"/>
      <c r="W41" s="251"/>
      <c r="X41" s="251"/>
      <c r="Y41" s="66"/>
      <c r="Z41" s="66"/>
      <c r="AA41" s="113"/>
      <c r="AB41" s="252"/>
      <c r="AC41" s="97"/>
      <c r="AD41" s="251"/>
      <c r="AE41" s="66"/>
      <c r="AF41" s="259"/>
      <c r="AG41" s="251"/>
      <c r="AH41" s="251"/>
      <c r="AI41" s="66"/>
      <c r="AJ41" s="66"/>
      <c r="AK41" s="113"/>
      <c r="AL41" s="251">
        <v>2</v>
      </c>
      <c r="AM41" s="251"/>
      <c r="AN41" s="66">
        <v>2</v>
      </c>
      <c r="AO41" s="66"/>
      <c r="AP41" s="113">
        <v>4</v>
      </c>
      <c r="AQ41" s="66"/>
      <c r="AR41" s="66"/>
      <c r="AS41" s="265"/>
      <c r="AT41" s="66"/>
      <c r="AU41" s="99"/>
      <c r="AV41" s="97"/>
      <c r="AW41" s="66"/>
      <c r="AX41" s="248"/>
      <c r="AY41" s="66"/>
      <c r="AZ41" s="99"/>
    </row>
    <row r="42" spans="1:52" s="168" customFormat="1" ht="20.100000000000001" customHeight="1" thickBot="1">
      <c r="A42" s="83"/>
      <c r="B42" s="214"/>
      <c r="C42" s="273">
        <v>9</v>
      </c>
      <c r="D42" s="260" t="s">
        <v>103</v>
      </c>
      <c r="E42" s="260"/>
      <c r="F42" s="260"/>
      <c r="G42" s="191">
        <f t="shared" si="13"/>
        <v>15</v>
      </c>
      <c r="H42" s="158">
        <f t="shared" si="14"/>
        <v>15</v>
      </c>
      <c r="I42" s="158">
        <f t="shared" si="15"/>
        <v>0</v>
      </c>
      <c r="J42" s="158">
        <f t="shared" si="16"/>
        <v>15</v>
      </c>
      <c r="K42" s="158">
        <v>60</v>
      </c>
      <c r="L42" s="204">
        <f t="shared" si="18"/>
        <v>4</v>
      </c>
      <c r="M42" s="66"/>
      <c r="N42" s="66"/>
      <c r="O42" s="66"/>
      <c r="P42" s="66"/>
      <c r="Q42" s="259"/>
      <c r="R42" s="248"/>
      <c r="S42" s="66"/>
      <c r="T42" s="66"/>
      <c r="U42" s="66"/>
      <c r="V42" s="259"/>
      <c r="W42" s="252"/>
      <c r="X42" s="66"/>
      <c r="Y42" s="66"/>
      <c r="Z42" s="66"/>
      <c r="AA42" s="113"/>
      <c r="AB42" s="252"/>
      <c r="AC42" s="97"/>
      <c r="AD42" s="251"/>
      <c r="AE42" s="66"/>
      <c r="AF42" s="259"/>
      <c r="AG42" s="66"/>
      <c r="AH42" s="66"/>
      <c r="AI42" s="66"/>
      <c r="AJ42" s="66"/>
      <c r="AK42" s="259"/>
      <c r="AL42" s="66"/>
      <c r="AM42" s="66"/>
      <c r="AN42" s="66"/>
      <c r="AO42" s="66"/>
      <c r="AP42" s="259"/>
      <c r="AQ42" s="104">
        <v>1</v>
      </c>
      <c r="AR42" s="103">
        <v>1</v>
      </c>
      <c r="AS42" s="262"/>
      <c r="AT42" s="66">
        <v>1</v>
      </c>
      <c r="AU42" s="282">
        <v>4</v>
      </c>
      <c r="AV42" s="97"/>
      <c r="AW42" s="66"/>
      <c r="AX42" s="248"/>
      <c r="AY42" s="66"/>
      <c r="AZ42" s="99"/>
    </row>
    <row r="43" spans="1:52" s="170" customFormat="1" ht="20.100000000000001" customHeight="1" thickBot="1">
      <c r="A43" s="169">
        <v>1</v>
      </c>
      <c r="B43" s="214"/>
      <c r="C43" s="274">
        <v>10</v>
      </c>
      <c r="D43" s="389" t="s">
        <v>76</v>
      </c>
      <c r="E43" s="389"/>
      <c r="F43" s="389"/>
      <c r="G43" s="191">
        <f t="shared" si="13"/>
        <v>15</v>
      </c>
      <c r="H43" s="158">
        <f t="shared" si="14"/>
        <v>15</v>
      </c>
      <c r="I43" s="158">
        <f t="shared" si="15"/>
        <v>0</v>
      </c>
      <c r="J43" s="158">
        <f t="shared" si="16"/>
        <v>0</v>
      </c>
      <c r="K43" s="158">
        <f t="shared" si="17"/>
        <v>30</v>
      </c>
      <c r="L43" s="204">
        <f t="shared" si="18"/>
        <v>3</v>
      </c>
      <c r="M43" s="251"/>
      <c r="N43" s="251"/>
      <c r="O43" s="251"/>
      <c r="P43" s="251"/>
      <c r="Q43" s="259"/>
      <c r="R43" s="251"/>
      <c r="S43" s="251"/>
      <c r="T43" s="251"/>
      <c r="U43" s="251"/>
      <c r="V43" s="113"/>
      <c r="W43" s="104">
        <v>1</v>
      </c>
      <c r="X43" s="103">
        <v>1</v>
      </c>
      <c r="Y43" s="251"/>
      <c r="Z43" s="251"/>
      <c r="AA43" s="259">
        <v>3</v>
      </c>
      <c r="AB43" s="256"/>
      <c r="AC43" s="251"/>
      <c r="AD43" s="251"/>
      <c r="AE43" s="251"/>
      <c r="AF43" s="259"/>
      <c r="AG43" s="251"/>
      <c r="AH43" s="251"/>
      <c r="AI43" s="251"/>
      <c r="AJ43" s="251"/>
      <c r="AK43" s="259"/>
      <c r="AL43" s="251"/>
      <c r="AM43" s="251"/>
      <c r="AN43" s="251"/>
      <c r="AO43" s="251"/>
      <c r="AP43" s="259"/>
      <c r="AQ43" s="262"/>
      <c r="AR43" s="262"/>
      <c r="AS43" s="262"/>
      <c r="AT43" s="262"/>
      <c r="AU43" s="99"/>
      <c r="AV43" s="98"/>
      <c r="AW43" s="251"/>
      <c r="AX43" s="251"/>
      <c r="AY43" s="251"/>
      <c r="AZ43" s="99"/>
    </row>
    <row r="44" spans="1:52" ht="20.100000000000001" customHeight="1" thickBot="1">
      <c r="A44" s="83"/>
      <c r="B44" s="215"/>
      <c r="C44" s="160">
        <v>11</v>
      </c>
      <c r="D44" s="307" t="s">
        <v>85</v>
      </c>
      <c r="E44" s="369"/>
      <c r="F44" s="319"/>
      <c r="G44" s="191">
        <f t="shared" si="13"/>
        <v>30</v>
      </c>
      <c r="H44" s="158">
        <f t="shared" si="14"/>
        <v>0</v>
      </c>
      <c r="I44" s="158">
        <f t="shared" si="15"/>
        <v>15</v>
      </c>
      <c r="J44" s="158">
        <f t="shared" si="16"/>
        <v>0</v>
      </c>
      <c r="K44" s="158">
        <f>SUM(G44:J44)</f>
        <v>45</v>
      </c>
      <c r="L44" s="204">
        <f t="shared" si="18"/>
        <v>3</v>
      </c>
      <c r="M44" s="248"/>
      <c r="N44" s="248"/>
      <c r="O44" s="248"/>
      <c r="P44" s="248"/>
      <c r="Q44" s="259"/>
      <c r="R44" s="248"/>
      <c r="S44" s="248"/>
      <c r="T44" s="248"/>
      <c r="U44" s="248"/>
      <c r="V44" s="228"/>
      <c r="W44" s="218">
        <v>2</v>
      </c>
      <c r="X44" s="229"/>
      <c r="Y44" s="248">
        <v>1</v>
      </c>
      <c r="Z44" s="248"/>
      <c r="AA44" s="113">
        <v>3</v>
      </c>
      <c r="AB44" s="226"/>
      <c r="AC44" s="248"/>
      <c r="AD44" s="248"/>
      <c r="AE44" s="248"/>
      <c r="AF44" s="259"/>
      <c r="AG44" s="248"/>
      <c r="AH44" s="248"/>
      <c r="AI44" s="66"/>
      <c r="AJ44" s="66"/>
      <c r="AK44" s="113"/>
      <c r="AL44" s="251"/>
      <c r="AM44" s="66"/>
      <c r="AN44" s="66"/>
      <c r="AO44" s="248"/>
      <c r="AP44" s="259"/>
      <c r="AQ44" s="265"/>
      <c r="AR44" s="265"/>
      <c r="AS44" s="265"/>
      <c r="AT44" s="265"/>
      <c r="AU44" s="266"/>
      <c r="AV44" s="184"/>
      <c r="AW44" s="248"/>
      <c r="AX44" s="248"/>
      <c r="AY44" s="248"/>
      <c r="AZ44" s="249"/>
    </row>
    <row r="45" spans="1:52" s="170" customFormat="1" ht="20.100000000000001" customHeight="1">
      <c r="A45" s="169"/>
      <c r="B45" s="217"/>
      <c r="C45" s="315">
        <v>12</v>
      </c>
      <c r="D45" s="392" t="s">
        <v>100</v>
      </c>
      <c r="E45" s="390" t="s">
        <v>117</v>
      </c>
      <c r="F45" s="391"/>
      <c r="G45" s="313">
        <f t="shared" si="13"/>
        <v>30</v>
      </c>
      <c r="H45" s="313">
        <f t="shared" si="14"/>
        <v>0</v>
      </c>
      <c r="I45" s="313">
        <f t="shared" si="15"/>
        <v>30</v>
      </c>
      <c r="J45" s="313">
        <f t="shared" si="16"/>
        <v>0</v>
      </c>
      <c r="K45" s="313">
        <f t="shared" si="17"/>
        <v>60</v>
      </c>
      <c r="L45" s="320">
        <f t="shared" si="18"/>
        <v>5</v>
      </c>
      <c r="M45" s="296"/>
      <c r="N45" s="296"/>
      <c r="O45" s="296"/>
      <c r="P45" s="296"/>
      <c r="Q45" s="309"/>
      <c r="R45" s="296"/>
      <c r="S45" s="296"/>
      <c r="T45" s="296"/>
      <c r="U45" s="296"/>
      <c r="V45" s="309"/>
      <c r="W45" s="325"/>
      <c r="X45" s="296"/>
      <c r="Y45" s="296"/>
      <c r="Z45" s="296"/>
      <c r="AA45" s="309"/>
      <c r="AB45" s="296">
        <v>2</v>
      </c>
      <c r="AC45" s="296"/>
      <c r="AD45" s="290">
        <v>2</v>
      </c>
      <c r="AE45" s="296"/>
      <c r="AF45" s="309">
        <v>5</v>
      </c>
      <c r="AG45" s="296"/>
      <c r="AH45" s="296"/>
      <c r="AI45" s="296"/>
      <c r="AJ45" s="296"/>
      <c r="AK45" s="309"/>
      <c r="AL45" s="296"/>
      <c r="AM45" s="296"/>
      <c r="AN45" s="296"/>
      <c r="AO45" s="296"/>
      <c r="AP45" s="309"/>
      <c r="AQ45" s="296"/>
      <c r="AR45" s="296"/>
      <c r="AS45" s="296"/>
      <c r="AT45" s="296"/>
      <c r="AU45" s="292"/>
      <c r="AV45" s="294"/>
      <c r="AW45" s="296"/>
      <c r="AX45" s="296"/>
      <c r="AY45" s="296"/>
      <c r="AZ45" s="292"/>
    </row>
    <row r="46" spans="1:52" s="146" customFormat="1" ht="20.100000000000001" customHeight="1" thickBot="1">
      <c r="A46" s="83">
        <v>1</v>
      </c>
      <c r="B46" s="211"/>
      <c r="C46" s="316"/>
      <c r="D46" s="393"/>
      <c r="E46" s="307" t="s">
        <v>150</v>
      </c>
      <c r="F46" s="308"/>
      <c r="G46" s="314"/>
      <c r="H46" s="314"/>
      <c r="I46" s="314"/>
      <c r="J46" s="314"/>
      <c r="K46" s="314"/>
      <c r="L46" s="321"/>
      <c r="M46" s="297"/>
      <c r="N46" s="297"/>
      <c r="O46" s="297"/>
      <c r="P46" s="297"/>
      <c r="Q46" s="310"/>
      <c r="R46" s="297"/>
      <c r="S46" s="297"/>
      <c r="T46" s="297"/>
      <c r="U46" s="297"/>
      <c r="V46" s="310"/>
      <c r="W46" s="297"/>
      <c r="X46" s="297"/>
      <c r="Y46" s="297"/>
      <c r="Z46" s="297"/>
      <c r="AA46" s="310"/>
      <c r="AB46" s="297"/>
      <c r="AC46" s="297"/>
      <c r="AD46" s="291"/>
      <c r="AE46" s="297"/>
      <c r="AF46" s="310"/>
      <c r="AG46" s="329"/>
      <c r="AH46" s="297"/>
      <c r="AI46" s="297"/>
      <c r="AJ46" s="297"/>
      <c r="AK46" s="310"/>
      <c r="AL46" s="297"/>
      <c r="AM46" s="297"/>
      <c r="AN46" s="297"/>
      <c r="AO46" s="297"/>
      <c r="AP46" s="310"/>
      <c r="AQ46" s="297"/>
      <c r="AR46" s="297"/>
      <c r="AS46" s="297"/>
      <c r="AT46" s="297"/>
      <c r="AU46" s="293"/>
      <c r="AV46" s="295"/>
      <c r="AW46" s="297"/>
      <c r="AX46" s="297"/>
      <c r="AY46" s="297"/>
      <c r="AZ46" s="293"/>
    </row>
    <row r="47" spans="1:52" ht="20.100000000000001" customHeight="1">
      <c r="A47" s="83">
        <v>1</v>
      </c>
      <c r="B47" s="214"/>
      <c r="C47" s="315">
        <v>13</v>
      </c>
      <c r="D47" s="330" t="s">
        <v>101</v>
      </c>
      <c r="E47" s="182" t="s">
        <v>115</v>
      </c>
      <c r="F47" s="283"/>
      <c r="G47" s="313">
        <f t="shared" si="13"/>
        <v>30</v>
      </c>
      <c r="H47" s="313">
        <f t="shared" si="14"/>
        <v>0</v>
      </c>
      <c r="I47" s="313">
        <f t="shared" si="15"/>
        <v>0</v>
      </c>
      <c r="J47" s="313">
        <f t="shared" si="16"/>
        <v>30</v>
      </c>
      <c r="K47" s="313">
        <f>SUM(G47:J47)</f>
        <v>60</v>
      </c>
      <c r="L47" s="320">
        <f t="shared" si="18"/>
        <v>5</v>
      </c>
      <c r="M47" s="311"/>
      <c r="N47" s="311"/>
      <c r="O47" s="311"/>
      <c r="P47" s="290"/>
      <c r="Q47" s="309"/>
      <c r="R47" s="290"/>
      <c r="S47" s="311"/>
      <c r="T47" s="311"/>
      <c r="U47" s="311"/>
      <c r="V47" s="309"/>
      <c r="W47" s="290"/>
      <c r="X47" s="290"/>
      <c r="Y47" s="290"/>
      <c r="Z47" s="290"/>
      <c r="AA47" s="309"/>
      <c r="AB47" s="290"/>
      <c r="AC47" s="296"/>
      <c r="AD47" s="327"/>
      <c r="AE47" s="288"/>
      <c r="AF47" s="323"/>
      <c r="AG47" s="332">
        <v>2</v>
      </c>
      <c r="AH47" s="294"/>
      <c r="AI47" s="311"/>
      <c r="AJ47" s="296">
        <v>2</v>
      </c>
      <c r="AK47" s="309">
        <v>5</v>
      </c>
      <c r="AL47" s="290"/>
      <c r="AM47" s="290"/>
      <c r="AN47" s="290"/>
      <c r="AO47" s="290"/>
      <c r="AP47" s="309"/>
      <c r="AQ47" s="290"/>
      <c r="AR47" s="290"/>
      <c r="AS47" s="290"/>
      <c r="AT47" s="290"/>
      <c r="AU47" s="292"/>
      <c r="AV47" s="288"/>
      <c r="AW47" s="290"/>
      <c r="AX47" s="290"/>
      <c r="AY47" s="290"/>
      <c r="AZ47" s="292"/>
    </row>
    <row r="48" spans="1:52" ht="20.100000000000001" customHeight="1" thickBot="1">
      <c r="A48" s="83"/>
      <c r="B48" s="213"/>
      <c r="C48" s="316"/>
      <c r="D48" s="331"/>
      <c r="E48" s="182" t="s">
        <v>116</v>
      </c>
      <c r="F48" s="183"/>
      <c r="G48" s="314"/>
      <c r="H48" s="314"/>
      <c r="I48" s="314"/>
      <c r="J48" s="314"/>
      <c r="K48" s="314"/>
      <c r="L48" s="321"/>
      <c r="M48" s="312"/>
      <c r="N48" s="312"/>
      <c r="O48" s="312"/>
      <c r="P48" s="291"/>
      <c r="Q48" s="310"/>
      <c r="R48" s="291"/>
      <c r="S48" s="312"/>
      <c r="T48" s="312"/>
      <c r="U48" s="312"/>
      <c r="V48" s="310"/>
      <c r="W48" s="291"/>
      <c r="X48" s="291"/>
      <c r="Y48" s="291"/>
      <c r="Z48" s="291"/>
      <c r="AA48" s="310"/>
      <c r="AB48" s="291"/>
      <c r="AC48" s="297"/>
      <c r="AD48" s="328"/>
      <c r="AE48" s="289"/>
      <c r="AF48" s="324"/>
      <c r="AG48" s="333"/>
      <c r="AH48" s="295"/>
      <c r="AI48" s="312"/>
      <c r="AJ48" s="297"/>
      <c r="AK48" s="310"/>
      <c r="AL48" s="291"/>
      <c r="AM48" s="291"/>
      <c r="AN48" s="291"/>
      <c r="AO48" s="291"/>
      <c r="AP48" s="310"/>
      <c r="AQ48" s="291"/>
      <c r="AR48" s="291"/>
      <c r="AS48" s="291"/>
      <c r="AT48" s="291"/>
      <c r="AU48" s="293"/>
      <c r="AV48" s="289"/>
      <c r="AW48" s="291"/>
      <c r="AX48" s="291"/>
      <c r="AY48" s="291"/>
      <c r="AZ48" s="293"/>
    </row>
    <row r="49" spans="1:56" ht="20.100000000000001" customHeight="1">
      <c r="A49" s="83"/>
      <c r="B49" s="215"/>
      <c r="C49" s="315">
        <v>14</v>
      </c>
      <c r="D49" s="330" t="s">
        <v>102</v>
      </c>
      <c r="E49" s="307" t="s">
        <v>113</v>
      </c>
      <c r="F49" s="326"/>
      <c r="G49" s="313">
        <f t="shared" si="13"/>
        <v>30</v>
      </c>
      <c r="H49" s="313">
        <f t="shared" si="14"/>
        <v>15</v>
      </c>
      <c r="I49" s="313">
        <f t="shared" si="15"/>
        <v>15</v>
      </c>
      <c r="J49" s="313">
        <f t="shared" si="16"/>
        <v>0</v>
      </c>
      <c r="K49" s="313">
        <f>SUM(G49:J49)</f>
        <v>60</v>
      </c>
      <c r="L49" s="320">
        <f t="shared" si="18"/>
        <v>4</v>
      </c>
      <c r="M49" s="311"/>
      <c r="N49" s="311"/>
      <c r="O49" s="311"/>
      <c r="P49" s="290"/>
      <c r="Q49" s="309"/>
      <c r="R49" s="290"/>
      <c r="S49" s="311"/>
      <c r="T49" s="311"/>
      <c r="U49" s="311"/>
      <c r="V49" s="309"/>
      <c r="W49" s="290"/>
      <c r="X49" s="290"/>
      <c r="Y49" s="290"/>
      <c r="Z49" s="290"/>
      <c r="AA49" s="309"/>
      <c r="AB49" s="290"/>
      <c r="AC49" s="296"/>
      <c r="AD49" s="290"/>
      <c r="AE49" s="290"/>
      <c r="AF49" s="323"/>
      <c r="AG49" s="325">
        <v>2</v>
      </c>
      <c r="AH49" s="296">
        <v>1</v>
      </c>
      <c r="AI49" s="311">
        <v>1</v>
      </c>
      <c r="AJ49" s="296"/>
      <c r="AK49" s="309">
        <v>4</v>
      </c>
      <c r="AL49" s="290"/>
      <c r="AM49" s="290"/>
      <c r="AN49" s="290"/>
      <c r="AO49" s="290"/>
      <c r="AP49" s="309"/>
      <c r="AQ49" s="290"/>
      <c r="AR49" s="290"/>
      <c r="AS49" s="290"/>
      <c r="AT49" s="290"/>
      <c r="AU49" s="292"/>
      <c r="AV49" s="288"/>
      <c r="AW49" s="290"/>
      <c r="AX49" s="290"/>
      <c r="AY49" s="290"/>
      <c r="AZ49" s="292"/>
    </row>
    <row r="50" spans="1:56" s="146" customFormat="1" ht="20.100000000000001" customHeight="1">
      <c r="A50" s="83">
        <v>1</v>
      </c>
      <c r="B50" s="211"/>
      <c r="C50" s="316"/>
      <c r="D50" s="331"/>
      <c r="E50" s="307" t="s">
        <v>114</v>
      </c>
      <c r="F50" s="308"/>
      <c r="G50" s="314"/>
      <c r="H50" s="314"/>
      <c r="I50" s="314"/>
      <c r="J50" s="314"/>
      <c r="K50" s="314"/>
      <c r="L50" s="321"/>
      <c r="M50" s="312"/>
      <c r="N50" s="312"/>
      <c r="O50" s="312"/>
      <c r="P50" s="291"/>
      <c r="Q50" s="310"/>
      <c r="R50" s="291"/>
      <c r="S50" s="312"/>
      <c r="T50" s="312"/>
      <c r="U50" s="312"/>
      <c r="V50" s="310"/>
      <c r="W50" s="291"/>
      <c r="X50" s="291"/>
      <c r="Y50" s="291"/>
      <c r="Z50" s="291"/>
      <c r="AA50" s="310"/>
      <c r="AB50" s="291"/>
      <c r="AC50" s="297"/>
      <c r="AD50" s="291"/>
      <c r="AE50" s="291"/>
      <c r="AF50" s="324"/>
      <c r="AG50" s="297"/>
      <c r="AH50" s="297"/>
      <c r="AI50" s="312"/>
      <c r="AJ50" s="297"/>
      <c r="AK50" s="310"/>
      <c r="AL50" s="291"/>
      <c r="AM50" s="291"/>
      <c r="AN50" s="291"/>
      <c r="AO50" s="291"/>
      <c r="AP50" s="310"/>
      <c r="AQ50" s="291"/>
      <c r="AR50" s="291"/>
      <c r="AS50" s="291"/>
      <c r="AT50" s="291"/>
      <c r="AU50" s="293"/>
      <c r="AV50" s="289"/>
      <c r="AW50" s="291"/>
      <c r="AX50" s="291"/>
      <c r="AY50" s="291"/>
      <c r="AZ50" s="293"/>
    </row>
    <row r="51" spans="1:56" ht="20.100000000000001" customHeight="1">
      <c r="A51" s="83">
        <v>1</v>
      </c>
      <c r="B51" s="217"/>
      <c r="C51" s="160">
        <v>15</v>
      </c>
      <c r="D51" s="340" t="s">
        <v>72</v>
      </c>
      <c r="E51" s="340"/>
      <c r="F51" s="340"/>
      <c r="G51" s="191">
        <f t="shared" si="13"/>
        <v>15</v>
      </c>
      <c r="H51" s="158">
        <f t="shared" si="14"/>
        <v>15</v>
      </c>
      <c r="I51" s="158">
        <f t="shared" si="15"/>
        <v>15</v>
      </c>
      <c r="J51" s="158">
        <f t="shared" si="16"/>
        <v>0</v>
      </c>
      <c r="K51" s="158">
        <f>SUM(G51:J51)</f>
        <v>45</v>
      </c>
      <c r="L51" s="204">
        <f t="shared" si="18"/>
        <v>3</v>
      </c>
      <c r="M51" s="248"/>
      <c r="N51" s="248"/>
      <c r="O51" s="248"/>
      <c r="P51" s="248"/>
      <c r="Q51" s="259"/>
      <c r="R51" s="248"/>
      <c r="S51" s="248"/>
      <c r="T51" s="248"/>
      <c r="U51" s="248"/>
      <c r="V51" s="259"/>
      <c r="W51" s="251"/>
      <c r="X51" s="251"/>
      <c r="Y51" s="248"/>
      <c r="Z51" s="248"/>
      <c r="AA51" s="259"/>
      <c r="AB51" s="248"/>
      <c r="AC51" s="248"/>
      <c r="AD51" s="248"/>
      <c r="AE51" s="248"/>
      <c r="AF51" s="259"/>
      <c r="AG51" s="251">
        <v>1</v>
      </c>
      <c r="AH51" s="251">
        <v>1</v>
      </c>
      <c r="AI51" s="66">
        <v>1</v>
      </c>
      <c r="AJ51" s="66"/>
      <c r="AK51" s="259">
        <v>3</v>
      </c>
      <c r="AL51" s="248"/>
      <c r="AM51" s="248"/>
      <c r="AN51" s="248"/>
      <c r="AO51" s="248"/>
      <c r="AP51" s="259"/>
      <c r="AQ51" s="262"/>
      <c r="AR51" s="262"/>
      <c r="AS51" s="66"/>
      <c r="AT51" s="66"/>
      <c r="AU51" s="282"/>
      <c r="AV51" s="184"/>
      <c r="AW51" s="248"/>
      <c r="AX51" s="248"/>
      <c r="AY51" s="248"/>
      <c r="AZ51" s="99"/>
    </row>
    <row r="52" spans="1:56" s="146" customFormat="1" ht="20.100000000000001" customHeight="1">
      <c r="A52" s="83">
        <v>1</v>
      </c>
      <c r="B52" s="217"/>
      <c r="C52" s="273">
        <v>16</v>
      </c>
      <c r="D52" s="340" t="s">
        <v>94</v>
      </c>
      <c r="E52" s="340"/>
      <c r="F52" s="340"/>
      <c r="G52" s="191">
        <f t="shared" si="13"/>
        <v>30</v>
      </c>
      <c r="H52" s="158">
        <f t="shared" si="14"/>
        <v>0</v>
      </c>
      <c r="I52" s="158">
        <f t="shared" si="15"/>
        <v>0</v>
      </c>
      <c r="J52" s="158">
        <f t="shared" si="16"/>
        <v>30</v>
      </c>
      <c r="K52" s="158">
        <f>SUM(G52:J52)</f>
        <v>60</v>
      </c>
      <c r="L52" s="204">
        <f t="shared" si="18"/>
        <v>4</v>
      </c>
      <c r="M52" s="248"/>
      <c r="N52" s="248"/>
      <c r="O52" s="248"/>
      <c r="P52" s="248"/>
      <c r="Q52" s="259"/>
      <c r="R52" s="248"/>
      <c r="S52" s="248"/>
      <c r="T52" s="248"/>
      <c r="U52" s="248"/>
      <c r="V52" s="259"/>
      <c r="W52" s="248"/>
      <c r="X52" s="248"/>
      <c r="Y52" s="248"/>
      <c r="Z52" s="248"/>
      <c r="AA52" s="259"/>
      <c r="AB52" s="248"/>
      <c r="AC52" s="248"/>
      <c r="AD52" s="248"/>
      <c r="AE52" s="248"/>
      <c r="AF52" s="259"/>
      <c r="AG52" s="251"/>
      <c r="AH52" s="251"/>
      <c r="AI52" s="248"/>
      <c r="AJ52" s="248"/>
      <c r="AK52" s="259"/>
      <c r="AL52" s="248">
        <v>2</v>
      </c>
      <c r="AM52" s="248"/>
      <c r="AN52" s="248"/>
      <c r="AO52" s="248">
        <v>2</v>
      </c>
      <c r="AP52" s="259">
        <v>4</v>
      </c>
      <c r="AQ52" s="262"/>
      <c r="AR52" s="262"/>
      <c r="AS52" s="265"/>
      <c r="AT52" s="265"/>
      <c r="AU52" s="282"/>
      <c r="AV52" s="280"/>
      <c r="AW52" s="248"/>
      <c r="AX52" s="248"/>
      <c r="AY52" s="248"/>
      <c r="AZ52" s="99"/>
    </row>
    <row r="53" spans="1:56" ht="20.100000000000001" customHeight="1" thickBot="1">
      <c r="A53" s="83"/>
      <c r="B53" s="215"/>
      <c r="C53" s="160">
        <v>17</v>
      </c>
      <c r="D53" s="307" t="s">
        <v>92</v>
      </c>
      <c r="E53" s="369"/>
      <c r="F53" s="319"/>
      <c r="G53" s="191">
        <f t="shared" si="13"/>
        <v>15</v>
      </c>
      <c r="H53" s="158">
        <f t="shared" si="14"/>
        <v>0</v>
      </c>
      <c r="I53" s="158">
        <f t="shared" si="15"/>
        <v>0</v>
      </c>
      <c r="J53" s="158">
        <f t="shared" si="16"/>
        <v>0</v>
      </c>
      <c r="K53" s="158">
        <f>SUM(G53:J53)</f>
        <v>15</v>
      </c>
      <c r="L53" s="204">
        <f t="shared" si="18"/>
        <v>1</v>
      </c>
      <c r="M53" s="248"/>
      <c r="N53" s="248"/>
      <c r="O53" s="248"/>
      <c r="P53" s="248"/>
      <c r="Q53" s="259"/>
      <c r="R53" s="248"/>
      <c r="S53" s="248"/>
      <c r="T53" s="248"/>
      <c r="U53" s="248"/>
      <c r="V53" s="259"/>
      <c r="W53" s="248"/>
      <c r="X53" s="248"/>
      <c r="Y53" s="248"/>
      <c r="Z53" s="248"/>
      <c r="AA53" s="259"/>
      <c r="AB53" s="248"/>
      <c r="AC53" s="248"/>
      <c r="AD53" s="248"/>
      <c r="AE53" s="248"/>
      <c r="AF53" s="259"/>
      <c r="AG53" s="248"/>
      <c r="AH53" s="248"/>
      <c r="AI53" s="66"/>
      <c r="AJ53" s="66"/>
      <c r="AK53" s="259"/>
      <c r="AL53" s="247"/>
      <c r="AM53" s="246"/>
      <c r="AN53" s="246"/>
      <c r="AO53" s="248"/>
      <c r="AP53" s="259"/>
      <c r="AQ53" s="261">
        <v>1</v>
      </c>
      <c r="AR53" s="269"/>
      <c r="AS53" s="269"/>
      <c r="AT53" s="265"/>
      <c r="AU53" s="282">
        <v>1</v>
      </c>
      <c r="AV53" s="184"/>
      <c r="AW53" s="248"/>
      <c r="AX53" s="248"/>
      <c r="AY53" s="248"/>
      <c r="AZ53" s="249"/>
    </row>
    <row r="54" spans="1:56" ht="18.75" customHeight="1" thickBot="1">
      <c r="A54" s="83"/>
      <c r="B54" s="215"/>
      <c r="C54" s="315">
        <v>18</v>
      </c>
      <c r="D54" s="356" t="s">
        <v>110</v>
      </c>
      <c r="E54" s="307" t="s">
        <v>111</v>
      </c>
      <c r="F54" s="319"/>
      <c r="G54" s="313">
        <f t="shared" si="13"/>
        <v>30</v>
      </c>
      <c r="H54" s="313">
        <f t="shared" si="14"/>
        <v>15</v>
      </c>
      <c r="I54" s="313">
        <f t="shared" si="15"/>
        <v>0</v>
      </c>
      <c r="J54" s="313">
        <f t="shared" si="16"/>
        <v>0</v>
      </c>
      <c r="K54" s="313">
        <f>SUM(G54:J54)</f>
        <v>45</v>
      </c>
      <c r="L54" s="320">
        <f t="shared" si="18"/>
        <v>3</v>
      </c>
      <c r="M54" s="290"/>
      <c r="N54" s="290"/>
      <c r="O54" s="290"/>
      <c r="P54" s="290"/>
      <c r="Q54" s="309"/>
      <c r="R54" s="290"/>
      <c r="S54" s="290"/>
      <c r="T54" s="290"/>
      <c r="U54" s="290"/>
      <c r="V54" s="309"/>
      <c r="W54" s="290"/>
      <c r="X54" s="290"/>
      <c r="Y54" s="290"/>
      <c r="Z54" s="290"/>
      <c r="AA54" s="309"/>
      <c r="AB54" s="290"/>
      <c r="AC54" s="290"/>
      <c r="AD54" s="290"/>
      <c r="AE54" s="290"/>
      <c r="AF54" s="309"/>
      <c r="AG54" s="290"/>
      <c r="AH54" s="311"/>
      <c r="AI54" s="311"/>
      <c r="AJ54" s="311"/>
      <c r="AK54" s="309"/>
      <c r="AL54" s="290"/>
      <c r="AM54" s="296"/>
      <c r="AN54" s="290"/>
      <c r="AO54" s="290"/>
      <c r="AP54" s="309"/>
      <c r="AQ54" s="290">
        <v>2</v>
      </c>
      <c r="AR54" s="290">
        <v>1</v>
      </c>
      <c r="AS54" s="290"/>
      <c r="AT54" s="290"/>
      <c r="AU54" s="292">
        <v>3</v>
      </c>
      <c r="AV54" s="288"/>
      <c r="AW54" s="290"/>
      <c r="AX54" s="290"/>
      <c r="AY54" s="290"/>
      <c r="AZ54" s="292"/>
      <c r="BB54" s="104">
        <v>2</v>
      </c>
      <c r="BC54" s="195">
        <v>1</v>
      </c>
      <c r="BD54" s="84" t="s">
        <v>51</v>
      </c>
    </row>
    <row r="55" spans="1:56" ht="20.100000000000001" customHeight="1" thickBot="1">
      <c r="A55" s="83"/>
      <c r="B55" s="215"/>
      <c r="C55" s="316"/>
      <c r="D55" s="357"/>
      <c r="E55" s="307" t="s">
        <v>112</v>
      </c>
      <c r="F55" s="308"/>
      <c r="G55" s="314"/>
      <c r="H55" s="314"/>
      <c r="I55" s="314"/>
      <c r="J55" s="314"/>
      <c r="K55" s="314"/>
      <c r="L55" s="321"/>
      <c r="M55" s="291"/>
      <c r="N55" s="291"/>
      <c r="O55" s="291"/>
      <c r="P55" s="291"/>
      <c r="Q55" s="310"/>
      <c r="R55" s="291"/>
      <c r="S55" s="291"/>
      <c r="T55" s="291"/>
      <c r="U55" s="291"/>
      <c r="V55" s="310"/>
      <c r="W55" s="291"/>
      <c r="X55" s="291"/>
      <c r="Y55" s="291"/>
      <c r="Z55" s="291"/>
      <c r="AA55" s="310"/>
      <c r="AB55" s="291"/>
      <c r="AC55" s="291"/>
      <c r="AD55" s="291"/>
      <c r="AE55" s="291"/>
      <c r="AF55" s="310"/>
      <c r="AG55" s="291"/>
      <c r="AH55" s="312"/>
      <c r="AI55" s="312"/>
      <c r="AJ55" s="312"/>
      <c r="AK55" s="310"/>
      <c r="AL55" s="291"/>
      <c r="AM55" s="297"/>
      <c r="AN55" s="291"/>
      <c r="AO55" s="291"/>
      <c r="AP55" s="310"/>
      <c r="AQ55" s="291"/>
      <c r="AR55" s="291"/>
      <c r="AS55" s="291"/>
      <c r="AT55" s="291"/>
      <c r="AU55" s="293"/>
      <c r="AV55" s="289"/>
      <c r="AW55" s="291"/>
      <c r="AX55" s="291"/>
      <c r="AY55" s="291"/>
      <c r="AZ55" s="293"/>
      <c r="BB55" s="196">
        <v>2</v>
      </c>
    </row>
    <row r="56" spans="1:56" ht="18.75" customHeight="1">
      <c r="A56" s="83">
        <v>1</v>
      </c>
      <c r="B56" s="215"/>
      <c r="C56" s="160">
        <v>19</v>
      </c>
      <c r="D56" s="340" t="s">
        <v>95</v>
      </c>
      <c r="E56" s="340"/>
      <c r="F56" s="340"/>
      <c r="G56" s="191">
        <f t="shared" si="13"/>
        <v>30</v>
      </c>
      <c r="H56" s="158">
        <f t="shared" si="14"/>
        <v>15</v>
      </c>
      <c r="I56" s="158">
        <f t="shared" si="15"/>
        <v>0</v>
      </c>
      <c r="J56" s="158">
        <f t="shared" si="16"/>
        <v>0</v>
      </c>
      <c r="K56" s="158">
        <f t="shared" ref="K56:K60" si="19">SUM(G56:J56)</f>
        <v>45</v>
      </c>
      <c r="L56" s="204">
        <f t="shared" si="18"/>
        <v>2</v>
      </c>
      <c r="M56" s="248"/>
      <c r="N56" s="248"/>
      <c r="O56" s="248"/>
      <c r="P56" s="248"/>
      <c r="Q56" s="259"/>
      <c r="R56" s="248"/>
      <c r="S56" s="248"/>
      <c r="T56" s="248"/>
      <c r="U56" s="248"/>
      <c r="V56" s="259"/>
      <c r="W56" s="248"/>
      <c r="X56" s="248"/>
      <c r="Y56" s="248"/>
      <c r="Z56" s="248"/>
      <c r="AA56" s="259"/>
      <c r="AB56" s="248"/>
      <c r="AC56" s="248"/>
      <c r="AD56" s="248"/>
      <c r="AE56" s="248"/>
      <c r="AF56" s="259"/>
      <c r="AG56" s="248"/>
      <c r="AH56" s="66"/>
      <c r="AI56" s="66"/>
      <c r="AJ56" s="66"/>
      <c r="AK56" s="259"/>
      <c r="AL56" s="248">
        <v>2</v>
      </c>
      <c r="AM56" s="251">
        <v>1</v>
      </c>
      <c r="AN56" s="248"/>
      <c r="AO56" s="248"/>
      <c r="AP56" s="259">
        <v>2</v>
      </c>
      <c r="AQ56" s="262"/>
      <c r="AR56" s="265"/>
      <c r="AS56" s="265"/>
      <c r="AT56" s="265"/>
      <c r="AU56" s="99"/>
      <c r="AV56" s="98"/>
      <c r="AW56" s="248"/>
      <c r="AX56" s="248"/>
      <c r="AY56" s="248"/>
      <c r="AZ56" s="99"/>
    </row>
    <row r="57" spans="1:56" s="146" customFormat="1" ht="20.100000000000001" customHeight="1">
      <c r="A57" s="83">
        <v>1</v>
      </c>
      <c r="B57" s="215"/>
      <c r="C57" s="160">
        <v>20</v>
      </c>
      <c r="D57" s="340" t="s">
        <v>73</v>
      </c>
      <c r="E57" s="340"/>
      <c r="F57" s="340"/>
      <c r="G57" s="191">
        <f t="shared" si="13"/>
        <v>15</v>
      </c>
      <c r="H57" s="158">
        <f t="shared" si="14"/>
        <v>30</v>
      </c>
      <c r="I57" s="158">
        <f t="shared" si="15"/>
        <v>0</v>
      </c>
      <c r="J57" s="158">
        <f t="shared" si="16"/>
        <v>0</v>
      </c>
      <c r="K57" s="158">
        <f t="shared" si="19"/>
        <v>45</v>
      </c>
      <c r="L57" s="204">
        <f t="shared" si="18"/>
        <v>3</v>
      </c>
      <c r="M57" s="248"/>
      <c r="N57" s="248"/>
      <c r="O57" s="248"/>
      <c r="P57" s="248"/>
      <c r="Q57" s="259"/>
      <c r="R57" s="248"/>
      <c r="S57" s="248"/>
      <c r="T57" s="248"/>
      <c r="U57" s="248"/>
      <c r="V57" s="259"/>
      <c r="W57" s="251"/>
      <c r="X57" s="248"/>
      <c r="Y57" s="248"/>
      <c r="Z57" s="248"/>
      <c r="AA57" s="259"/>
      <c r="AB57" s="248"/>
      <c r="AC57" s="248"/>
      <c r="AD57" s="248"/>
      <c r="AE57" s="248"/>
      <c r="AF57" s="259"/>
      <c r="AG57" s="248"/>
      <c r="AH57" s="66"/>
      <c r="AI57" s="66"/>
      <c r="AJ57" s="66"/>
      <c r="AK57" s="259"/>
      <c r="AL57" s="171"/>
      <c r="AM57" s="171"/>
      <c r="AN57" s="171"/>
      <c r="AO57" s="171"/>
      <c r="AP57" s="113"/>
      <c r="AQ57" s="262">
        <v>1</v>
      </c>
      <c r="AR57" s="98">
        <v>2</v>
      </c>
      <c r="AS57" s="265"/>
      <c r="AT57" s="265"/>
      <c r="AU57" s="99">
        <v>3</v>
      </c>
      <c r="AV57" s="98"/>
      <c r="AW57" s="98"/>
      <c r="AX57" s="248"/>
      <c r="AY57" s="248"/>
      <c r="AZ57" s="99"/>
    </row>
    <row r="58" spans="1:56" ht="20.100000000000001" customHeight="1">
      <c r="A58" s="83">
        <v>1</v>
      </c>
      <c r="C58" s="275" t="s">
        <v>128</v>
      </c>
      <c r="D58" s="358" t="s">
        <v>49</v>
      </c>
      <c r="E58" s="358"/>
      <c r="F58" s="358"/>
      <c r="G58" s="172">
        <v>165</v>
      </c>
      <c r="H58" s="172">
        <f>'Zywienie człowieka'!F18</f>
        <v>60</v>
      </c>
      <c r="I58" s="172">
        <f>'Zywienie człowieka'!G18</f>
        <v>60</v>
      </c>
      <c r="J58" s="172">
        <v>60</v>
      </c>
      <c r="K58" s="172">
        <f t="shared" si="19"/>
        <v>345</v>
      </c>
      <c r="L58" s="173">
        <f>Q58+V58+AA58+AF58+AK58+AP58+AU58</f>
        <v>27</v>
      </c>
      <c r="M58" s="174">
        <f t="shared" ref="M58:AA58" si="20">SUM(M59:M60)</f>
        <v>0</v>
      </c>
      <c r="N58" s="174">
        <f t="shared" si="20"/>
        <v>0</v>
      </c>
      <c r="O58" s="174">
        <f t="shared" si="20"/>
        <v>0</v>
      </c>
      <c r="P58" s="174">
        <f t="shared" si="20"/>
        <v>0</v>
      </c>
      <c r="Q58" s="174">
        <f t="shared" si="20"/>
        <v>0</v>
      </c>
      <c r="R58" s="174">
        <f t="shared" si="20"/>
        <v>0</v>
      </c>
      <c r="S58" s="174">
        <f t="shared" si="20"/>
        <v>0</v>
      </c>
      <c r="T58" s="174">
        <f t="shared" si="20"/>
        <v>0</v>
      </c>
      <c r="U58" s="174">
        <f t="shared" si="20"/>
        <v>0</v>
      </c>
      <c r="V58" s="174">
        <f t="shared" si="20"/>
        <v>0</v>
      </c>
      <c r="W58" s="174">
        <f t="shared" si="20"/>
        <v>0</v>
      </c>
      <c r="X58" s="174">
        <f t="shared" si="20"/>
        <v>0</v>
      </c>
      <c r="Y58" s="174">
        <f t="shared" si="20"/>
        <v>0</v>
      </c>
      <c r="Z58" s="174">
        <f t="shared" si="20"/>
        <v>0</v>
      </c>
      <c r="AA58" s="174">
        <f t="shared" si="20"/>
        <v>0</v>
      </c>
      <c r="AB58" s="174">
        <f>SUM(AB59:AB60)+'Zywienie człowieka'!Z18</f>
        <v>0</v>
      </c>
      <c r="AC58" s="174">
        <f>SUM(AC59:AC60)+'Zywienie człowieka'!AA18</f>
        <v>0</v>
      </c>
      <c r="AD58" s="174">
        <f>SUM(AD59:AD60)+'Zywienie człowieka'!AB18</f>
        <v>0</v>
      </c>
      <c r="AE58" s="174">
        <f>SUM(AE59:AE60)+'Zywienie człowieka'!AC18</f>
        <v>0</v>
      </c>
      <c r="AF58" s="174">
        <f>'Zywienie człowieka'!AD18</f>
        <v>0</v>
      </c>
      <c r="AG58" s="174">
        <v>4</v>
      </c>
      <c r="AH58" s="174">
        <f>'Zywienie człowieka'!AF18</f>
        <v>1</v>
      </c>
      <c r="AI58" s="174">
        <f>'Zywienie człowieka'!AG18</f>
        <v>3</v>
      </c>
      <c r="AJ58" s="174">
        <v>1</v>
      </c>
      <c r="AK58" s="174">
        <v>10</v>
      </c>
      <c r="AL58" s="174">
        <f>'Zywienie człowieka'!AJ18</f>
        <v>6</v>
      </c>
      <c r="AM58" s="174">
        <f>'Zywienie człowieka'!AK18</f>
        <v>3</v>
      </c>
      <c r="AN58" s="174">
        <f>'Zywienie człowieka'!AL18</f>
        <v>1</v>
      </c>
      <c r="AO58" s="174">
        <v>2</v>
      </c>
      <c r="AP58" s="174">
        <v>14</v>
      </c>
      <c r="AQ58" s="174">
        <v>1</v>
      </c>
      <c r="AR58" s="174">
        <f>'Zywienie człowieka'!AP18</f>
        <v>0</v>
      </c>
      <c r="AS58" s="174">
        <f>'Zywienie człowieka'!AQ18</f>
        <v>0</v>
      </c>
      <c r="AT58" s="174">
        <v>1</v>
      </c>
      <c r="AU58" s="271">
        <v>3</v>
      </c>
      <c r="AV58" s="278">
        <f>'Zywienie człowieka'!AT18</f>
        <v>0</v>
      </c>
      <c r="AW58" s="174">
        <f>'Zywienie człowieka'!AU18</f>
        <v>0</v>
      </c>
      <c r="AX58" s="174">
        <f>'Zywienie człowieka'!AV18</f>
        <v>0</v>
      </c>
      <c r="AY58" s="174">
        <f>'Zywienie człowieka'!AW18</f>
        <v>0</v>
      </c>
      <c r="AZ58" s="271">
        <f>'Zywienie człowieka'!AX18</f>
        <v>0</v>
      </c>
    </row>
    <row r="59" spans="1:56" ht="20.100000000000001" customHeight="1" thickBot="1">
      <c r="A59" s="83"/>
      <c r="C59" s="160" t="s">
        <v>183</v>
      </c>
      <c r="D59" s="340" t="s">
        <v>184</v>
      </c>
      <c r="E59" s="340"/>
      <c r="F59" s="340"/>
      <c r="G59" s="164">
        <f t="shared" ref="G59:J60" si="21">15*(M59+R59+W59+AB59+AG59+AL59+AQ59)</f>
        <v>0</v>
      </c>
      <c r="H59" s="165">
        <f t="shared" si="21"/>
        <v>0</v>
      </c>
      <c r="I59" s="165">
        <f t="shared" si="21"/>
        <v>0</v>
      </c>
      <c r="J59" s="165">
        <f t="shared" si="21"/>
        <v>0</v>
      </c>
      <c r="K59" s="158">
        <f t="shared" si="19"/>
        <v>0</v>
      </c>
      <c r="L59" s="204">
        <f>Q59+V59+AA59+AF59+AK59+AP59+AU59+AZ59</f>
        <v>4</v>
      </c>
      <c r="M59" s="248"/>
      <c r="N59" s="248"/>
      <c r="O59" s="248"/>
      <c r="P59" s="248"/>
      <c r="Q59" s="259"/>
      <c r="R59" s="248"/>
      <c r="S59" s="248"/>
      <c r="T59" s="248"/>
      <c r="U59" s="248"/>
      <c r="V59" s="259"/>
      <c r="W59" s="248"/>
      <c r="X59" s="248"/>
      <c r="Y59" s="248"/>
      <c r="Z59" s="248"/>
      <c r="AA59" s="259"/>
      <c r="AB59" s="248"/>
      <c r="AC59" s="248"/>
      <c r="AD59" s="248"/>
      <c r="AE59" s="248"/>
      <c r="AF59" s="259"/>
      <c r="AG59" s="248"/>
      <c r="AH59" s="248"/>
      <c r="AI59" s="248"/>
      <c r="AJ59" s="248"/>
      <c r="AK59" s="259"/>
      <c r="AL59" s="248"/>
      <c r="AM59" s="248"/>
      <c r="AN59" s="248"/>
      <c r="AO59" s="248"/>
      <c r="AP59" s="259">
        <v>4</v>
      </c>
      <c r="AQ59" s="265"/>
      <c r="AR59" s="265"/>
      <c r="AS59" s="265"/>
      <c r="AT59" s="268"/>
      <c r="AU59" s="266"/>
      <c r="AV59" s="184"/>
      <c r="AW59" s="248"/>
      <c r="AX59" s="248"/>
      <c r="AY59" s="245"/>
      <c r="AZ59" s="249"/>
    </row>
    <row r="60" spans="1:56" ht="20.100000000000001" customHeight="1" thickBot="1">
      <c r="A60" s="83"/>
      <c r="B60" s="214"/>
      <c r="C60" s="160" t="s">
        <v>129</v>
      </c>
      <c r="D60" s="340" t="s">
        <v>97</v>
      </c>
      <c r="E60" s="340"/>
      <c r="F60" s="340"/>
      <c r="G60" s="164">
        <f t="shared" si="21"/>
        <v>0</v>
      </c>
      <c r="H60" s="165">
        <f t="shared" si="21"/>
        <v>0</v>
      </c>
      <c r="I60" s="165">
        <f t="shared" si="21"/>
        <v>0</v>
      </c>
      <c r="J60" s="165">
        <f t="shared" si="21"/>
        <v>60</v>
      </c>
      <c r="K60" s="158">
        <f t="shared" si="19"/>
        <v>60</v>
      </c>
      <c r="L60" s="204">
        <f>Q60+V60+AA60+AF60+AK60+AP60+AU60+AZ60</f>
        <v>18</v>
      </c>
      <c r="M60" s="248"/>
      <c r="N60" s="248"/>
      <c r="O60" s="248"/>
      <c r="P60" s="248"/>
      <c r="Q60" s="259"/>
      <c r="R60" s="248"/>
      <c r="S60" s="248"/>
      <c r="T60" s="248"/>
      <c r="U60" s="248"/>
      <c r="V60" s="259"/>
      <c r="W60" s="248"/>
      <c r="X60" s="248"/>
      <c r="Y60" s="248"/>
      <c r="Z60" s="248"/>
      <c r="AA60" s="259"/>
      <c r="AB60" s="248"/>
      <c r="AC60" s="248"/>
      <c r="AD60" s="248"/>
      <c r="AE60" s="248"/>
      <c r="AF60" s="259"/>
      <c r="AG60" s="248"/>
      <c r="AH60" s="248"/>
      <c r="AI60" s="248"/>
      <c r="AJ60" s="248"/>
      <c r="AK60" s="259"/>
      <c r="AL60" s="248"/>
      <c r="AM60" s="248"/>
      <c r="AN60" s="248"/>
      <c r="AO60" s="248">
        <v>2</v>
      </c>
      <c r="AP60" s="259">
        <v>3</v>
      </c>
      <c r="AQ60" s="265"/>
      <c r="AR60" s="265"/>
      <c r="AS60" s="137"/>
      <c r="AT60" s="218">
        <v>2</v>
      </c>
      <c r="AU60" s="230">
        <v>15</v>
      </c>
      <c r="AV60" s="184"/>
      <c r="AW60" s="248"/>
      <c r="AX60" s="137"/>
      <c r="AY60" s="104"/>
      <c r="AZ60" s="249"/>
    </row>
    <row r="61" spans="1:56" ht="20.100000000000001" customHeight="1">
      <c r="A61" s="83">
        <v>1</v>
      </c>
      <c r="C61" s="350" t="s">
        <v>59</v>
      </c>
      <c r="D61" s="351"/>
      <c r="E61" s="351"/>
      <c r="F61" s="352"/>
      <c r="G61" s="175">
        <f>SUM(G58,G31,G19,G7)</f>
        <v>1200</v>
      </c>
      <c r="H61" s="175">
        <f>SUM(H58,H31,H19,H7)</f>
        <v>555</v>
      </c>
      <c r="I61" s="175">
        <f>SUM(I58,I31,I19,I7)</f>
        <v>510</v>
      </c>
      <c r="J61" s="175">
        <f>SUM(J58,J31,J19,J7)</f>
        <v>210</v>
      </c>
      <c r="K61" s="365">
        <f>K58+K31+K19+K7</f>
        <v>2490</v>
      </c>
      <c r="L61" s="367">
        <f>SUM(L58:L58,L31,L19,L7)+SUM(L59:L60)</f>
        <v>214</v>
      </c>
      <c r="M61" s="176">
        <f>M7+M19+M31+SUM(M59:M60)+M58</f>
        <v>12</v>
      </c>
      <c r="N61" s="176">
        <f>N7+N19+N31+SUM(N59:N60)+N58</f>
        <v>9</v>
      </c>
      <c r="O61" s="176">
        <f>O7+O19+O31+SUM(O59:O60)+O58</f>
        <v>1</v>
      </c>
      <c r="P61" s="176">
        <f>P7+P19+P31+SUM(P59:P60)+P58</f>
        <v>1</v>
      </c>
      <c r="Q61" s="284">
        <f>SUM(Q58,Q31,Q19,Q7)+SUM(Q59:Q60)</f>
        <v>30</v>
      </c>
      <c r="R61" s="176">
        <f>R7+R19+R31+SUM(R59:R60)+R58</f>
        <v>11</v>
      </c>
      <c r="S61" s="176">
        <f>S7+S19+S31+SUM(S59:S60)+S58</f>
        <v>7</v>
      </c>
      <c r="T61" s="176">
        <f>T7+T19+T31+SUM(T59:T60)+T58</f>
        <v>6</v>
      </c>
      <c r="U61" s="176">
        <f>U7+U19+U31+SUM(U59:U60)+U58</f>
        <v>1</v>
      </c>
      <c r="V61" s="284">
        <f>SUM(V58,V31,V19,V7)+SUM(V59:V60)</f>
        <v>30</v>
      </c>
      <c r="W61" s="176">
        <f>W7+W19+W31+SUM(W59:W60)+W58</f>
        <v>13</v>
      </c>
      <c r="X61" s="176">
        <f>X7+X19+X31+SUM(X59:X60)+X58</f>
        <v>5</v>
      </c>
      <c r="Y61" s="176">
        <f>Y7+Y19+Y31+SUM(Y59:Y60)+Y58</f>
        <v>5</v>
      </c>
      <c r="Z61" s="176">
        <f>Z7+Z19+Z31+SUM(Z59:Z60)+Z58</f>
        <v>1</v>
      </c>
      <c r="AA61" s="284">
        <f>SUM(AA58,AA31,AA19,AA7)+SUM(AA59:AA60)</f>
        <v>30</v>
      </c>
      <c r="AB61" s="176">
        <f>AB7+AB19+AB31+SUM(AB59:AB60)+AB58</f>
        <v>10</v>
      </c>
      <c r="AC61" s="176">
        <f>AC7+AC19+AC31+SUM(AC59:AC60)+AC58</f>
        <v>3</v>
      </c>
      <c r="AD61" s="176">
        <f>AD7+AD19+AD31+SUM(AD59:AD60)+AD58</f>
        <v>11</v>
      </c>
      <c r="AE61" s="176">
        <f>AE7+AE19+AE31+SUM(AE59:AE60)+AE58</f>
        <v>2</v>
      </c>
      <c r="AF61" s="284">
        <f>SUM(AF58,AF31,AF19,AF7)+SUM(AF59:AF60)</f>
        <v>30</v>
      </c>
      <c r="AG61" s="176">
        <f>AG7+AG19+AG31+SUM(AG59:AG60)+AG58</f>
        <v>13</v>
      </c>
      <c r="AH61" s="176">
        <f>AH7+AH19+AH31+SUM(AH59:AH60)+AH58</f>
        <v>4</v>
      </c>
      <c r="AI61" s="176">
        <f>AI7+AI19+AI31+SUM(AI59:AI60)+AI58</f>
        <v>8</v>
      </c>
      <c r="AJ61" s="176">
        <f>AJ7+AJ19+AJ31+SUM(AJ59:AJ60)+AJ58</f>
        <v>3</v>
      </c>
      <c r="AK61" s="284">
        <f>SUM(AK58,AK31,AK19,AK7)+SUM(AK59:AK60)</f>
        <v>30</v>
      </c>
      <c r="AL61" s="176">
        <f>AL7+AL19+AL31+SUM(AL59:AL60)+AL58</f>
        <v>12</v>
      </c>
      <c r="AM61" s="176">
        <f>AM7+AM19+AM31+SUM(AM59:AM60)+AM58</f>
        <v>4</v>
      </c>
      <c r="AN61" s="176">
        <f>AN7+AN19+AN31+SUM(AN59:AN60)+AN58</f>
        <v>3</v>
      </c>
      <c r="AO61" s="176">
        <f>AO7+AO19+AO31+SUM(AO59:AO60)+AO58</f>
        <v>6</v>
      </c>
      <c r="AP61" s="284">
        <f>SUM(AP58,AP31,AP19,AP7)+SUM(AP59:AP60)</f>
        <v>34</v>
      </c>
      <c r="AQ61" s="176">
        <f>AQ7+AQ19+AQ31+SUM(AQ59:AQ60)+AQ58</f>
        <v>7</v>
      </c>
      <c r="AR61" s="176">
        <f>AR7+AR19+AR31+SUM(AR59:AR60)+AR58</f>
        <v>4</v>
      </c>
      <c r="AS61" s="176">
        <f>AS7+AS19+AS31+SUM(AS59:AS60)+AS58</f>
        <v>0</v>
      </c>
      <c r="AT61" s="231">
        <f>AT7+AT19+AT31+SUM(AT59:AT60)+AT58</f>
        <v>4</v>
      </c>
      <c r="AU61" s="284">
        <f>SUM(AU58,AU31,AU19,AU7)+SUM(AU59:AU60)</f>
        <v>30</v>
      </c>
      <c r="AV61" s="281">
        <f>AV7+AV19+AV31+SUM(AV59:AV60)+AV58</f>
        <v>0</v>
      </c>
      <c r="AW61" s="176">
        <f>AW7+AW19+AW31+SUM(AW59:AW60)+AW58</f>
        <v>0</v>
      </c>
      <c r="AX61" s="176">
        <f>AX7+AX19+AX31+SUM(AX59:AX60)+AX58</f>
        <v>0</v>
      </c>
      <c r="AY61" s="176">
        <f>AY7+AY19+AY31+SUM(AY59:AY60)+AY58</f>
        <v>0</v>
      </c>
      <c r="AZ61" s="284">
        <f>SUM(AZ58,AZ31,AZ19,AZ7)+SUM(AZ59:AZ60)</f>
        <v>0</v>
      </c>
    </row>
    <row r="62" spans="1:56" ht="20.100000000000001" customHeight="1">
      <c r="A62" s="83">
        <v>1</v>
      </c>
      <c r="C62" s="353"/>
      <c r="D62" s="354"/>
      <c r="E62" s="354"/>
      <c r="F62" s="355"/>
      <c r="G62" s="177" t="str">
        <f>CONCATENATE(SUM(M62:AU62)," godz. x ",tyg," tygodni")</f>
        <v>166 godz. x 15 tygodni</v>
      </c>
      <c r="H62" s="244"/>
      <c r="I62" s="244"/>
      <c r="J62" s="244"/>
      <c r="K62" s="366"/>
      <c r="L62" s="368"/>
      <c r="M62" s="362">
        <f>SUM(M61:P61)</f>
        <v>23</v>
      </c>
      <c r="N62" s="286"/>
      <c r="O62" s="286"/>
      <c r="P62" s="287"/>
      <c r="Q62" s="285"/>
      <c r="R62" s="362">
        <f>SUM(R61:U61)</f>
        <v>25</v>
      </c>
      <c r="S62" s="286"/>
      <c r="T62" s="286"/>
      <c r="U62" s="287"/>
      <c r="V62" s="285"/>
      <c r="W62" s="362">
        <f>SUM(W61:Z61)</f>
        <v>24</v>
      </c>
      <c r="X62" s="286"/>
      <c r="Y62" s="286"/>
      <c r="Z62" s="287"/>
      <c r="AA62" s="285"/>
      <c r="AB62" s="362">
        <f>SUM(AB61:AE61)</f>
        <v>26</v>
      </c>
      <c r="AC62" s="286"/>
      <c r="AD62" s="286"/>
      <c r="AE62" s="287"/>
      <c r="AF62" s="285"/>
      <c r="AG62" s="362">
        <f>SUM(AG61:AJ61)</f>
        <v>28</v>
      </c>
      <c r="AH62" s="286"/>
      <c r="AI62" s="286"/>
      <c r="AJ62" s="287"/>
      <c r="AK62" s="285"/>
      <c r="AL62" s="362">
        <f>SUM(AL61:AO61)</f>
        <v>25</v>
      </c>
      <c r="AM62" s="286"/>
      <c r="AN62" s="286"/>
      <c r="AO62" s="287"/>
      <c r="AP62" s="285"/>
      <c r="AQ62" s="362">
        <f>SUM(AQ61:AT61)</f>
        <v>15</v>
      </c>
      <c r="AR62" s="286"/>
      <c r="AS62" s="286"/>
      <c r="AT62" s="287"/>
      <c r="AU62" s="285"/>
      <c r="AV62" s="286">
        <f>SUM(AV61:AY61)</f>
        <v>0</v>
      </c>
      <c r="AW62" s="286"/>
      <c r="AX62" s="286"/>
      <c r="AY62" s="287"/>
      <c r="AZ62" s="285"/>
    </row>
    <row r="63" spans="1:56" ht="20.100000000000001" customHeight="1">
      <c r="A63" s="83">
        <v>1</v>
      </c>
      <c r="C63" s="347" t="s">
        <v>39</v>
      </c>
      <c r="D63" s="348"/>
      <c r="E63" s="348"/>
      <c r="F63" s="349"/>
      <c r="G63" s="178">
        <f>SUM(M63:AU63)</f>
        <v>19</v>
      </c>
      <c r="H63" s="89"/>
      <c r="I63" s="89"/>
      <c r="J63" s="89"/>
      <c r="K63" s="89"/>
      <c r="M63" s="179">
        <f>3</f>
        <v>3</v>
      </c>
      <c r="R63" s="179">
        <v>3</v>
      </c>
      <c r="W63" s="179">
        <v>3</v>
      </c>
      <c r="AB63" s="179">
        <v>3</v>
      </c>
      <c r="AG63" s="179">
        <v>3</v>
      </c>
      <c r="AL63" s="179">
        <v>3</v>
      </c>
      <c r="AQ63" s="179">
        <v>1</v>
      </c>
      <c r="AV63" s="179">
        <v>1</v>
      </c>
    </row>
    <row r="64" spans="1:56" ht="20.100000000000001" customHeight="1">
      <c r="A64" s="83">
        <v>1</v>
      </c>
      <c r="G64" s="180">
        <f>G61/K61*100</f>
        <v>48.192771084337352</v>
      </c>
      <c r="H64" s="180">
        <f>H61/K61*100</f>
        <v>22.289156626506024</v>
      </c>
      <c r="I64" s="180">
        <f>I61/K61*100</f>
        <v>20.481927710843372</v>
      </c>
      <c r="J64" s="180">
        <f>J61/K61*100</f>
        <v>8.4337349397590362</v>
      </c>
      <c r="K64" s="181">
        <v>100</v>
      </c>
      <c r="M64" s="359"/>
      <c r="N64" s="360"/>
      <c r="O64" s="360"/>
      <c r="P64" s="360"/>
      <c r="Q64" s="360"/>
      <c r="R64" s="360"/>
      <c r="S64" s="360"/>
      <c r="T64" s="360"/>
      <c r="U64" s="360"/>
      <c r="V64" s="360"/>
      <c r="W64" s="360"/>
      <c r="X64" s="360"/>
      <c r="Y64" s="360"/>
      <c r="Z64" s="360"/>
      <c r="AA64" s="360"/>
      <c r="AB64" s="360"/>
      <c r="AC64" s="360"/>
      <c r="AD64" s="360"/>
      <c r="AE64" s="360"/>
      <c r="AF64" s="360"/>
      <c r="AG64" s="36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0"/>
      <c r="AT64" s="360"/>
      <c r="AU64" s="360"/>
    </row>
    <row r="65" spans="1:38" ht="20.100000000000001" customHeight="1">
      <c r="D65" s="67"/>
      <c r="E65" s="67"/>
      <c r="F65" s="67"/>
      <c r="G65" s="68"/>
      <c r="H65" s="68"/>
      <c r="I65" s="68"/>
      <c r="J65" s="68"/>
      <c r="K65" s="68"/>
      <c r="L65" s="68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96"/>
      <c r="AB65" s="96"/>
      <c r="AC65" s="96"/>
      <c r="AD65" s="96"/>
    </row>
    <row r="66" spans="1:38" ht="20.100000000000001" customHeight="1"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96"/>
      <c r="AB66" s="96"/>
      <c r="AC66" s="96"/>
      <c r="AD66" s="96"/>
    </row>
    <row r="67" spans="1:38" ht="20.100000000000001" customHeight="1">
      <c r="A67" s="84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96"/>
      <c r="AB67" s="96"/>
      <c r="AC67" s="96"/>
      <c r="AD67" s="96"/>
      <c r="AE67" s="96"/>
      <c r="AF67" s="96"/>
      <c r="AG67" s="96"/>
      <c r="AH67" s="67"/>
    </row>
    <row r="68" spans="1:38">
      <c r="A68" s="84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</row>
    <row r="69" spans="1:38">
      <c r="A69" s="84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</row>
    <row r="70" spans="1:38">
      <c r="A70" s="84"/>
      <c r="AA70" s="67"/>
      <c r="AB70" s="67"/>
      <c r="AC70" s="67"/>
      <c r="AD70" s="67"/>
      <c r="AE70" s="67"/>
      <c r="AF70" s="67"/>
      <c r="AG70" s="67"/>
      <c r="AI70" s="67"/>
      <c r="AJ70" s="67"/>
      <c r="AK70" s="67"/>
      <c r="AL70" s="67"/>
    </row>
    <row r="72" spans="1:38" ht="19.5" customHeight="1">
      <c r="A72" s="84"/>
    </row>
  </sheetData>
  <mergeCells count="417">
    <mergeCell ref="M62:P62"/>
    <mergeCell ref="AK61:AK62"/>
    <mergeCell ref="AB62:AE62"/>
    <mergeCell ref="AG62:AJ62"/>
    <mergeCell ref="D38:F38"/>
    <mergeCell ref="E35:F35"/>
    <mergeCell ref="E36:F36"/>
    <mergeCell ref="E37:F37"/>
    <mergeCell ref="D35:D37"/>
    <mergeCell ref="D51:F51"/>
    <mergeCell ref="D44:F44"/>
    <mergeCell ref="D41:F41"/>
    <mergeCell ref="D40:F40"/>
    <mergeCell ref="D39:F39"/>
    <mergeCell ref="L45:L46"/>
    <mergeCell ref="M45:M46"/>
    <mergeCell ref="N45:N46"/>
    <mergeCell ref="S45:S46"/>
    <mergeCell ref="T45:T46"/>
    <mergeCell ref="O45:O46"/>
    <mergeCell ref="P45:P46"/>
    <mergeCell ref="Q45:Q46"/>
    <mergeCell ref="R45:R46"/>
    <mergeCell ref="AA45:AA46"/>
    <mergeCell ref="D34:F34"/>
    <mergeCell ref="D43:F43"/>
    <mergeCell ref="D56:F56"/>
    <mergeCell ref="D52:F52"/>
    <mergeCell ref="D49:D50"/>
    <mergeCell ref="E45:F45"/>
    <mergeCell ref="E46:F46"/>
    <mergeCell ref="D45:D46"/>
    <mergeCell ref="K45:K46"/>
    <mergeCell ref="G45:G46"/>
    <mergeCell ref="H45:H46"/>
    <mergeCell ref="I45:I46"/>
    <mergeCell ref="J45:J46"/>
    <mergeCell ref="C5:C6"/>
    <mergeCell ref="W5:AA5"/>
    <mergeCell ref="D7:F7"/>
    <mergeCell ref="D33:F33"/>
    <mergeCell ref="D31:F31"/>
    <mergeCell ref="N10:N11"/>
    <mergeCell ref="G5:L5"/>
    <mergeCell ref="D32:F32"/>
    <mergeCell ref="D27:F27"/>
    <mergeCell ref="D26:F26"/>
    <mergeCell ref="D5:F6"/>
    <mergeCell ref="D15:F15"/>
    <mergeCell ref="D28:F28"/>
    <mergeCell ref="I10:I11"/>
    <mergeCell ref="J10:J11"/>
    <mergeCell ref="K10:K11"/>
    <mergeCell ref="L10:L11"/>
    <mergeCell ref="D24:F24"/>
    <mergeCell ref="D23:F23"/>
    <mergeCell ref="D22:F22"/>
    <mergeCell ref="D21:F21"/>
    <mergeCell ref="D25:F25"/>
    <mergeCell ref="D16:F16"/>
    <mergeCell ref="E12:E13"/>
    <mergeCell ref="AT10:AT11"/>
    <mergeCell ref="AU10:AU11"/>
    <mergeCell ref="AU12:AU13"/>
    <mergeCell ref="AT12:AT13"/>
    <mergeCell ref="C35:C37"/>
    <mergeCell ref="K61:K62"/>
    <mergeCell ref="L61:L62"/>
    <mergeCell ref="M10:M11"/>
    <mergeCell ref="G10:G11"/>
    <mergeCell ref="H10:H11"/>
    <mergeCell ref="AM45:AM46"/>
    <mergeCell ref="AN45:AN46"/>
    <mergeCell ref="AO45:AO46"/>
    <mergeCell ref="AP45:AP46"/>
    <mergeCell ref="AO29:AO30"/>
    <mergeCell ref="AP29:AP30"/>
    <mergeCell ref="AS45:AS46"/>
    <mergeCell ref="AS10:AS11"/>
    <mergeCell ref="O10:O11"/>
    <mergeCell ref="P10:P11"/>
    <mergeCell ref="C45:C46"/>
    <mergeCell ref="C49:C50"/>
    <mergeCell ref="C54:C55"/>
    <mergeCell ref="D53:F53"/>
    <mergeCell ref="AG5:AK5"/>
    <mergeCell ref="Q61:Q62"/>
    <mergeCell ref="X10:X11"/>
    <mergeCell ref="Y10:Y11"/>
    <mergeCell ref="W10:W11"/>
    <mergeCell ref="Z10:Z11"/>
    <mergeCell ref="AA10:AA11"/>
    <mergeCell ref="AB10:AB11"/>
    <mergeCell ref="AG10:AG11"/>
    <mergeCell ref="AH10:AH11"/>
    <mergeCell ref="AI10:AI11"/>
    <mergeCell ref="AJ10:AJ11"/>
    <mergeCell ref="AC10:AC11"/>
    <mergeCell ref="AD10:AD11"/>
    <mergeCell ref="AE10:AE11"/>
    <mergeCell ref="AF10:AF11"/>
    <mergeCell ref="AK10:AK11"/>
    <mergeCell ref="AK12:AK13"/>
    <mergeCell ref="Q10:Q11"/>
    <mergeCell ref="S10:S11"/>
    <mergeCell ref="T10:T11"/>
    <mergeCell ref="U10:U11"/>
    <mergeCell ref="V10:V11"/>
    <mergeCell ref="AA12:AA13"/>
    <mergeCell ref="AR2:AU2"/>
    <mergeCell ref="AL62:AO62"/>
    <mergeCell ref="AQ62:AT62"/>
    <mergeCell ref="AL5:AP5"/>
    <mergeCell ref="AQ5:AU5"/>
    <mergeCell ref="AU61:AU62"/>
    <mergeCell ref="AP61:AP62"/>
    <mergeCell ref="AP10:AP11"/>
    <mergeCell ref="AS12:AS13"/>
    <mergeCell ref="AR12:AR13"/>
    <mergeCell ref="AL10:AL11"/>
    <mergeCell ref="AM10:AM11"/>
    <mergeCell ref="AN10:AN11"/>
    <mergeCell ref="AO10:AO11"/>
    <mergeCell ref="AQ12:AQ13"/>
    <mergeCell ref="AP12:AP13"/>
    <mergeCell ref="AO12:AO13"/>
    <mergeCell ref="AN12:AN13"/>
    <mergeCell ref="AQ10:AQ11"/>
    <mergeCell ref="AR10:AR11"/>
    <mergeCell ref="AM12:AM13"/>
    <mergeCell ref="AL12:AL13"/>
    <mergeCell ref="AQ45:AQ46"/>
    <mergeCell ref="AR45:AR46"/>
    <mergeCell ref="M64:AU64"/>
    <mergeCell ref="AF61:AF62"/>
    <mergeCell ref="AB5:AF5"/>
    <mergeCell ref="M5:Q5"/>
    <mergeCell ref="R5:V5"/>
    <mergeCell ref="W62:Z62"/>
    <mergeCell ref="AA61:AA62"/>
    <mergeCell ref="R62:U62"/>
    <mergeCell ref="V61:V62"/>
    <mergeCell ref="R10:R11"/>
    <mergeCell ref="AJ12:AJ13"/>
    <mergeCell ref="AI12:AI13"/>
    <mergeCell ref="AH12:AH13"/>
    <mergeCell ref="AG12:AG13"/>
    <mergeCell ref="AF12:AF13"/>
    <mergeCell ref="AE12:AE13"/>
    <mergeCell ref="W12:W13"/>
    <mergeCell ref="V12:V13"/>
    <mergeCell ref="U12:U13"/>
    <mergeCell ref="T12:T13"/>
    <mergeCell ref="S12:S13"/>
    <mergeCell ref="R12:R13"/>
    <mergeCell ref="U45:U46"/>
    <mergeCell ref="V45:V46"/>
    <mergeCell ref="C63:F63"/>
    <mergeCell ref="C61:F62"/>
    <mergeCell ref="D60:F60"/>
    <mergeCell ref="D59:F59"/>
    <mergeCell ref="D57:F57"/>
    <mergeCell ref="E55:F55"/>
    <mergeCell ref="E54:F54"/>
    <mergeCell ref="D54:D55"/>
    <mergeCell ref="D58:F58"/>
    <mergeCell ref="E10:E11"/>
    <mergeCell ref="D10:D14"/>
    <mergeCell ref="E14:F14"/>
    <mergeCell ref="D20:F20"/>
    <mergeCell ref="D18:F18"/>
    <mergeCell ref="D19:F19"/>
    <mergeCell ref="D17:F17"/>
    <mergeCell ref="AD12:AD13"/>
    <mergeCell ref="AC12:AC13"/>
    <mergeCell ref="AB12:AB13"/>
    <mergeCell ref="G12:G13"/>
    <mergeCell ref="H12:H13"/>
    <mergeCell ref="I12:I13"/>
    <mergeCell ref="J12:J13"/>
    <mergeCell ref="Z12:Z13"/>
    <mergeCell ref="P12:P13"/>
    <mergeCell ref="O12:O13"/>
    <mergeCell ref="N12:N13"/>
    <mergeCell ref="Q12:Q13"/>
    <mergeCell ref="K12:K13"/>
    <mergeCell ref="M12:M13"/>
    <mergeCell ref="L12:L13"/>
    <mergeCell ref="Y12:Y13"/>
    <mergeCell ref="X12:X13"/>
    <mergeCell ref="AB45:AB46"/>
    <mergeCell ref="AC45:AC46"/>
    <mergeCell ref="AD45:AD46"/>
    <mergeCell ref="W45:W46"/>
    <mergeCell ref="X45:X46"/>
    <mergeCell ref="Y45:Y46"/>
    <mergeCell ref="Z45:Z46"/>
    <mergeCell ref="AI45:AI46"/>
    <mergeCell ref="AJ45:AJ46"/>
    <mergeCell ref="AK45:AK46"/>
    <mergeCell ref="AL45:AL46"/>
    <mergeCell ref="AE45:AE46"/>
    <mergeCell ref="AF45:AF46"/>
    <mergeCell ref="AG45:AG46"/>
    <mergeCell ref="AH45:AH46"/>
    <mergeCell ref="AT45:AT46"/>
    <mergeCell ref="AU45:AU46"/>
    <mergeCell ref="D47:D48"/>
    <mergeCell ref="S47:S48"/>
    <mergeCell ref="T47:T48"/>
    <mergeCell ref="Y47:Y48"/>
    <mergeCell ref="Z47:Z48"/>
    <mergeCell ref="AA47:AA48"/>
    <mergeCell ref="AB47:AB48"/>
    <mergeCell ref="U47:U48"/>
    <mergeCell ref="V47:V48"/>
    <mergeCell ref="W47:W48"/>
    <mergeCell ref="X47:X48"/>
    <mergeCell ref="AG47:AG48"/>
    <mergeCell ref="AH47:AH48"/>
    <mergeCell ref="AI47:AI48"/>
    <mergeCell ref="AJ47:AJ48"/>
    <mergeCell ref="AC47:AC48"/>
    <mergeCell ref="C47:C48"/>
    <mergeCell ref="G47:G48"/>
    <mergeCell ref="H47:H48"/>
    <mergeCell ref="I47:I48"/>
    <mergeCell ref="J47:J48"/>
    <mergeCell ref="K47:K48"/>
    <mergeCell ref="L47:L48"/>
    <mergeCell ref="Q47:Q48"/>
    <mergeCell ref="R47:R48"/>
    <mergeCell ref="M47:M48"/>
    <mergeCell ref="N47:N48"/>
    <mergeCell ref="O47:O48"/>
    <mergeCell ref="P47:P48"/>
    <mergeCell ref="AD47:AD48"/>
    <mergeCell ref="AE47:AE48"/>
    <mergeCell ref="AF47:AF48"/>
    <mergeCell ref="AO47:AO48"/>
    <mergeCell ref="AP47:AP48"/>
    <mergeCell ref="AQ47:AQ48"/>
    <mergeCell ref="AR47:AR48"/>
    <mergeCell ref="AK47:AK48"/>
    <mergeCell ref="AL47:AL48"/>
    <mergeCell ref="AM47:AM48"/>
    <mergeCell ref="AN47:AN48"/>
    <mergeCell ref="AS47:AS48"/>
    <mergeCell ref="AT47:AT48"/>
    <mergeCell ref="AU47:AU48"/>
    <mergeCell ref="E50:F50"/>
    <mergeCell ref="E49:F49"/>
    <mergeCell ref="N49:N50"/>
    <mergeCell ref="O49:O50"/>
    <mergeCell ref="P49:P50"/>
    <mergeCell ref="Q49:Q50"/>
    <mergeCell ref="R49:R50"/>
    <mergeCell ref="X49:X50"/>
    <mergeCell ref="Y49:Y50"/>
    <mergeCell ref="Z49:Z50"/>
    <mergeCell ref="S49:S50"/>
    <mergeCell ref="T49:T50"/>
    <mergeCell ref="U49:U50"/>
    <mergeCell ref="V49:V50"/>
    <mergeCell ref="AA49:AA50"/>
    <mergeCell ref="AB49:AB50"/>
    <mergeCell ref="G49:G50"/>
    <mergeCell ref="H49:H50"/>
    <mergeCell ref="I49:I50"/>
    <mergeCell ref="J49:J50"/>
    <mergeCell ref="K49:K50"/>
    <mergeCell ref="W49:W50"/>
    <mergeCell ref="AI49:AI50"/>
    <mergeCell ref="AJ49:AJ50"/>
    <mergeCell ref="AP49:AP50"/>
    <mergeCell ref="AQ49:AQ50"/>
    <mergeCell ref="AR49:AR50"/>
    <mergeCell ref="AL49:AL50"/>
    <mergeCell ref="AM49:AM50"/>
    <mergeCell ref="AN49:AN50"/>
    <mergeCell ref="AO49:AO50"/>
    <mergeCell ref="AC49:AC50"/>
    <mergeCell ref="AD49:AD50"/>
    <mergeCell ref="AE49:AE50"/>
    <mergeCell ref="AF49:AF50"/>
    <mergeCell ref="AG49:AG50"/>
    <mergeCell ref="AH49:AH50"/>
    <mergeCell ref="AU54:AU55"/>
    <mergeCell ref="AQ54:AQ55"/>
    <mergeCell ref="L54:L55"/>
    <mergeCell ref="M54:M55"/>
    <mergeCell ref="N54:N55"/>
    <mergeCell ref="O54:O55"/>
    <mergeCell ref="P54:P55"/>
    <mergeCell ref="Q54:Q55"/>
    <mergeCell ref="AU49:AU50"/>
    <mergeCell ref="AG54:AG55"/>
    <mergeCell ref="R54:R55"/>
    <mergeCell ref="S54:S55"/>
    <mergeCell ref="AK49:AK50"/>
    <mergeCell ref="AR54:AR55"/>
    <mergeCell ref="AS54:AS55"/>
    <mergeCell ref="AT54:AT55"/>
    <mergeCell ref="AO54:AO55"/>
    <mergeCell ref="AP54:AP55"/>
    <mergeCell ref="AS49:AS50"/>
    <mergeCell ref="AT49:AT50"/>
    <mergeCell ref="V54:V55"/>
    <mergeCell ref="W54:W55"/>
    <mergeCell ref="L49:L50"/>
    <mergeCell ref="M49:M50"/>
    <mergeCell ref="C10:C14"/>
    <mergeCell ref="AI54:AI55"/>
    <mergeCell ref="AJ54:AJ55"/>
    <mergeCell ref="AK54:AK55"/>
    <mergeCell ref="AL54:AL55"/>
    <mergeCell ref="AM54:AM55"/>
    <mergeCell ref="AN54:AN55"/>
    <mergeCell ref="T54:T55"/>
    <mergeCell ref="U54:U55"/>
    <mergeCell ref="Z54:Z55"/>
    <mergeCell ref="AA54:AA55"/>
    <mergeCell ref="AB54:AB55"/>
    <mergeCell ref="AC54:AC55"/>
    <mergeCell ref="X54:X55"/>
    <mergeCell ref="Y54:Y55"/>
    <mergeCell ref="AH54:AH55"/>
    <mergeCell ref="G54:G55"/>
    <mergeCell ref="H54:H55"/>
    <mergeCell ref="I54:I55"/>
    <mergeCell ref="J54:J55"/>
    <mergeCell ref="K54:K55"/>
    <mergeCell ref="AD54:AD55"/>
    <mergeCell ref="AE54:AE55"/>
    <mergeCell ref="AF54:AF55"/>
    <mergeCell ref="H29:H30"/>
    <mergeCell ref="I29:I30"/>
    <mergeCell ref="J29:J30"/>
    <mergeCell ref="K29:K30"/>
    <mergeCell ref="C29:C30"/>
    <mergeCell ref="D29:D30"/>
    <mergeCell ref="E29:F29"/>
    <mergeCell ref="G29:G30"/>
    <mergeCell ref="AC29:AC30"/>
    <mergeCell ref="L29:L30"/>
    <mergeCell ref="O29:O30"/>
    <mergeCell ref="P29:P30"/>
    <mergeCell ref="Q29:Q30"/>
    <mergeCell ref="R29:R30"/>
    <mergeCell ref="W29:W30"/>
    <mergeCell ref="X29:X30"/>
    <mergeCell ref="Y29:Y30"/>
    <mergeCell ref="Z29:Z30"/>
    <mergeCell ref="AB29:AB30"/>
    <mergeCell ref="AU29:AU30"/>
    <mergeCell ref="E30:F30"/>
    <mergeCell ref="AE29:AE30"/>
    <mergeCell ref="AF29:AF30"/>
    <mergeCell ref="AG29:AG30"/>
    <mergeCell ref="AH29:AH30"/>
    <mergeCell ref="AI29:AI30"/>
    <mergeCell ref="AJ29:AJ30"/>
    <mergeCell ref="AK29:AK30"/>
    <mergeCell ref="AL29:AL30"/>
    <mergeCell ref="AA29:AA30"/>
    <mergeCell ref="AQ29:AQ30"/>
    <mergeCell ref="AR29:AR30"/>
    <mergeCell ref="AS29:AS30"/>
    <mergeCell ref="AT29:AT30"/>
    <mergeCell ref="S29:S30"/>
    <mergeCell ref="T29:T30"/>
    <mergeCell ref="U29:U30"/>
    <mergeCell ref="AN29:AN30"/>
    <mergeCell ref="AM29:AM30"/>
    <mergeCell ref="V29:V30"/>
    <mergeCell ref="AD29:AD30"/>
    <mergeCell ref="M29:M30"/>
    <mergeCell ref="N29:N30"/>
    <mergeCell ref="AW2:AZ2"/>
    <mergeCell ref="AV5:AZ5"/>
    <mergeCell ref="AV10:AV11"/>
    <mergeCell ref="AW10:AW11"/>
    <mergeCell ref="AX10:AX11"/>
    <mergeCell ref="AY10:AY11"/>
    <mergeCell ref="AZ10:AZ11"/>
    <mergeCell ref="AV12:AV13"/>
    <mergeCell ref="AW12:AW13"/>
    <mergeCell ref="AV45:AV46"/>
    <mergeCell ref="AW45:AW46"/>
    <mergeCell ref="AX45:AX46"/>
    <mergeCell ref="AY45:AY46"/>
    <mergeCell ref="AX12:AX13"/>
    <mergeCell ref="AY12:AY13"/>
    <mergeCell ref="AZ12:AZ13"/>
    <mergeCell ref="AV29:AV30"/>
    <mergeCell ref="AW29:AW30"/>
    <mergeCell ref="AX29:AX30"/>
    <mergeCell ref="AY29:AY30"/>
    <mergeCell ref="AZ29:AZ30"/>
    <mergeCell ref="AZ45:AZ46"/>
    <mergeCell ref="AZ61:AZ62"/>
    <mergeCell ref="AV62:AY62"/>
    <mergeCell ref="AV47:AV48"/>
    <mergeCell ref="AW47:AW48"/>
    <mergeCell ref="AX47:AX48"/>
    <mergeCell ref="AY47:AY48"/>
    <mergeCell ref="AZ47:AZ48"/>
    <mergeCell ref="AV49:AV50"/>
    <mergeCell ref="AW49:AW50"/>
    <mergeCell ref="AX49:AX50"/>
    <mergeCell ref="AV54:AV55"/>
    <mergeCell ref="AW54:AW55"/>
    <mergeCell ref="AX54:AX55"/>
    <mergeCell ref="AY54:AY55"/>
    <mergeCell ref="AZ54:AZ55"/>
    <mergeCell ref="AY49:AY50"/>
    <mergeCell ref="AZ49:AZ50"/>
  </mergeCells>
  <phoneticPr fontId="0" type="noConversion"/>
  <conditionalFormatting sqref="M63 AB63 AG63 W63 R63 AL63">
    <cfRule type="cellIs" dxfId="6" priority="5" stopIfTrue="1" operator="greaterThan">
      <formula>egz_s</formula>
    </cfRule>
    <cfRule type="cellIs" dxfId="5" priority="6" stopIfTrue="1" operator="greaterThan">
      <formula>egz_r-R$63</formula>
    </cfRule>
  </conditionalFormatting>
  <conditionalFormatting sqref="M62:P62 AL62:AO62 W62:Z62 AG62:AJ62 R62:U62 AB62:AE62 AQ62:AT62 AV62:AY62">
    <cfRule type="cellIs" dxfId="4" priority="7" stopIfTrue="1" operator="greaterThan">
      <formula>max_t</formula>
    </cfRule>
  </conditionalFormatting>
  <conditionalFormatting sqref="AU61 AK61 AF61 AA61 V61 Q61">
    <cfRule type="cellIs" dxfId="3" priority="8" stopIfTrue="1" operator="notEqual">
      <formula>ECTS_s</formula>
    </cfRule>
  </conditionalFormatting>
  <conditionalFormatting sqref="K61:K62">
    <cfRule type="cellIs" dxfId="2" priority="9" stopIfTrue="1" operator="notBetween">
      <formula>min_st*tyg</formula>
      <formula>tyg*max_st</formula>
    </cfRule>
  </conditionalFormatting>
  <conditionalFormatting sqref="AQ63 AV63">
    <cfRule type="cellIs" dxfId="1" priority="10" stopIfTrue="1" operator="greaterThan">
      <formula>egz_s</formula>
    </cfRule>
    <cfRule type="cellIs" dxfId="0" priority="11" stopIfTrue="1" operator="greaterThan">
      <formula>egz_r-#REF!</formula>
    </cfRule>
  </conditionalFormatting>
  <dataValidations count="2">
    <dataValidation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AL61:AO62 AV61:AY62 AG61:AJ62 AQ61:AT62 W61:Z62 R61:U62 AB61:AE62 M61:P62"/>
    <dataValidation type="decimal"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M59:AZ60 AB40:AE43 AU56:AW56 AQ56:AR56 AM56 AU54:AW54 AL54:AL56 M54:AG57 AI54:AK57 M32:AA43 M53:AZ53 AF39:AF43 AH56:AH57 AQ47:AT49 AL47:AO49 AB47:AF49 AG49 AG47 AP45:AP49 AD33:AF38 AB32:AF32 AK45:AK49 AB33:AC36 AB38:AC38 AB45:AJ45 AQ54:AR54 AH47:AJ49 AG51:AO51 M45:P45 R45:U45 W45:Z45 M44:AT44 AL45:AO45 M47:P49 AQ45:AT45 R47:U49 Q45:Q49 W47:Z49 V45:V49 AH54 AA45:AA49 AG52:AK52 AU32:AU49 AX54:AY56 AV8:AV9 AM54 AS54:AT56 AN54:AP56 M26:AZ28 AN29:AP30 AI29:AL30 M29:AG30 AQ29:AR29 AH29 AU29:AW29 AM29 AS29:AT30 AA25 M20:V25 AB20:AZ25 W20:AA24 AC17:AC18 R12 S12:U14 V12 AQ8:AQ9 AU12:AV12 AQ12 M8:AP10 AR12:AT14 AR8:AU10 AD15:AZ18 W12:AP14 O12:Q14 M12:N12 M15:AB18 AZ12 AZ32:AZ49 AV32:AY45 AV47:AY49 AW12:AY14 AW8:AZ10 AZ29 AX29:AY30 AP57:AZ57 AZ56 AZ54 AG32:AT43 M51:AF52 AP51:AZ52">
      <formula1>0</formula1>
      <formula2>30</formula2>
    </dataValidation>
  </dataValidations>
  <printOptions horizontalCentered="1" verticalCentered="1"/>
  <pageMargins left="0.59055118110236227" right="0" top="0.59055118110236227" bottom="0.19685039370078741" header="0" footer="0"/>
  <pageSetup paperSize="9" scale="45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BM24"/>
  <sheetViews>
    <sheetView showGridLines="0" showZeros="0" workbookViewId="0">
      <pane xSplit="4" ySplit="6" topLeftCell="G7" activePane="bottomRight" state="frozen"/>
      <selection activeCell="B1" sqref="B1"/>
      <selection pane="topRight" activeCell="E1" sqref="E1"/>
      <selection pane="bottomLeft" activeCell="B7" sqref="B7"/>
      <selection pane="bottomRight" activeCell="AN26" sqref="AN26"/>
    </sheetView>
  </sheetViews>
  <sheetFormatPr defaultRowHeight="12.75"/>
  <cols>
    <col min="1" max="1" width="4.7109375" style="9" hidden="1" customWidth="1"/>
    <col min="2" max="2" width="11.5703125" style="9" customWidth="1"/>
    <col min="3" max="3" width="6.5703125" style="9" customWidth="1"/>
    <col min="4" max="4" width="38.28515625" style="9" customWidth="1"/>
    <col min="5" max="10" width="4.7109375" style="9" customWidth="1"/>
    <col min="11" max="14" width="2.7109375" style="9" hidden="1" customWidth="1"/>
    <col min="15" max="15" width="4.7109375" style="9" hidden="1" customWidth="1"/>
    <col min="16" max="19" width="2.7109375" style="9" hidden="1" customWidth="1"/>
    <col min="20" max="20" width="4.7109375" style="9" hidden="1" customWidth="1"/>
    <col min="21" max="24" width="2.7109375" style="9" hidden="1" customWidth="1"/>
    <col min="25" max="25" width="4.7109375" style="9" hidden="1" customWidth="1"/>
    <col min="26" max="29" width="2.7109375" style="9" customWidth="1"/>
    <col min="30" max="30" width="4.7109375" style="9" customWidth="1"/>
    <col min="31" max="34" width="2.7109375" style="9" customWidth="1"/>
    <col min="35" max="35" width="4.7109375" style="9" customWidth="1"/>
    <col min="36" max="39" width="2.7109375" style="9" customWidth="1"/>
    <col min="40" max="40" width="4.7109375" style="9" customWidth="1"/>
    <col min="41" max="44" width="2.7109375" style="9" customWidth="1"/>
    <col min="45" max="45" width="4.7109375" style="9" customWidth="1"/>
    <col min="46" max="49" width="2.7109375" style="9" hidden="1" customWidth="1"/>
    <col min="50" max="50" width="4.7109375" style="9" hidden="1" customWidth="1"/>
    <col min="51" max="54" width="2.7109375" style="9" hidden="1" customWidth="1"/>
    <col min="55" max="55" width="4.7109375" style="9" hidden="1" customWidth="1"/>
    <col min="56" max="59" width="2.7109375" style="9" hidden="1" customWidth="1"/>
    <col min="60" max="60" width="4.7109375" style="9" hidden="1" customWidth="1"/>
    <col min="61" max="64" width="2.7109375" style="9" hidden="1" customWidth="1"/>
    <col min="65" max="65" width="4.7109375" style="9" hidden="1" customWidth="1"/>
    <col min="66" max="16384" width="9.140625" style="9"/>
  </cols>
  <sheetData>
    <row r="1" spans="1:65" ht="16.5" customHeight="1">
      <c r="D1" s="48"/>
      <c r="BH1" s="10" t="s">
        <v>37</v>
      </c>
      <c r="BI1" s="399">
        <f ca="1">Kierunek!AR2</f>
        <v>41243</v>
      </c>
      <c r="BJ1" s="399"/>
      <c r="BK1" s="399"/>
      <c r="BL1" s="399"/>
      <c r="BM1" s="399"/>
    </row>
    <row r="2" spans="1:65" ht="16.5" customHeight="1">
      <c r="D2" s="48"/>
      <c r="E2" s="11" t="s">
        <v>34</v>
      </c>
      <c r="F2" s="46" t="str">
        <f>Kierunek!H2</f>
        <v>Technologia Żywności i Żywienie Człowieka, I stopień, stacjonarne</v>
      </c>
      <c r="BH2" s="10" t="s">
        <v>38</v>
      </c>
      <c r="BI2" s="399" t="e">
        <f>Kierunek!#REF!</f>
        <v>#REF!</v>
      </c>
      <c r="BJ2" s="399"/>
      <c r="BK2" s="399"/>
      <c r="BL2" s="399"/>
      <c r="BM2" s="399"/>
    </row>
    <row r="3" spans="1:65" ht="16.5" customHeight="1">
      <c r="C3" s="12"/>
      <c r="D3" s="48"/>
      <c r="E3" s="11" t="s">
        <v>35</v>
      </c>
      <c r="F3" s="46" t="s">
        <v>77</v>
      </c>
      <c r="BH3" s="13" t="s">
        <v>36</v>
      </c>
      <c r="BI3" s="47" t="e">
        <f>Kierunek!#REF!</f>
        <v>#REF!</v>
      </c>
      <c r="BJ3" s="42"/>
      <c r="BK3" s="42"/>
      <c r="BL3" s="42"/>
      <c r="BM3" s="42"/>
    </row>
    <row r="4" spans="1:65" ht="16.5" customHeight="1">
      <c r="C4" s="12"/>
      <c r="D4" s="48"/>
      <c r="E4" s="13"/>
    </row>
    <row r="5" spans="1:65" ht="13.5" customHeight="1">
      <c r="C5" s="406" t="s">
        <v>5</v>
      </c>
      <c r="D5" s="414" t="s">
        <v>130</v>
      </c>
      <c r="E5" s="411" t="s">
        <v>32</v>
      </c>
      <c r="F5" s="412"/>
      <c r="G5" s="412"/>
      <c r="H5" s="412"/>
      <c r="I5" s="412"/>
      <c r="J5" s="413"/>
      <c r="K5" s="403" t="s">
        <v>6</v>
      </c>
      <c r="L5" s="404"/>
      <c r="M5" s="404"/>
      <c r="N5" s="404"/>
      <c r="O5" s="405"/>
      <c r="P5" s="403" t="s">
        <v>7</v>
      </c>
      <c r="Q5" s="404"/>
      <c r="R5" s="404"/>
      <c r="S5" s="404"/>
      <c r="T5" s="405"/>
      <c r="U5" s="403" t="s">
        <v>8</v>
      </c>
      <c r="V5" s="404"/>
      <c r="W5" s="404"/>
      <c r="X5" s="404"/>
      <c r="Y5" s="405"/>
      <c r="Z5" s="403" t="s">
        <v>9</v>
      </c>
      <c r="AA5" s="404"/>
      <c r="AB5" s="404"/>
      <c r="AC5" s="404"/>
      <c r="AD5" s="405"/>
      <c r="AE5" s="403" t="s">
        <v>10</v>
      </c>
      <c r="AF5" s="404"/>
      <c r="AG5" s="404"/>
      <c r="AH5" s="404"/>
      <c r="AI5" s="405"/>
      <c r="AJ5" s="403" t="s">
        <v>11</v>
      </c>
      <c r="AK5" s="404"/>
      <c r="AL5" s="404"/>
      <c r="AM5" s="404"/>
      <c r="AN5" s="405"/>
      <c r="AO5" s="403" t="s">
        <v>12</v>
      </c>
      <c r="AP5" s="404"/>
      <c r="AQ5" s="404"/>
      <c r="AR5" s="404"/>
      <c r="AS5" s="405"/>
      <c r="AT5" s="403" t="s">
        <v>13</v>
      </c>
      <c r="AU5" s="404"/>
      <c r="AV5" s="404"/>
      <c r="AW5" s="404"/>
      <c r="AX5" s="405"/>
      <c r="AY5" s="403" t="s">
        <v>14</v>
      </c>
      <c r="AZ5" s="404"/>
      <c r="BA5" s="404"/>
      <c r="BB5" s="404"/>
      <c r="BC5" s="405"/>
      <c r="BD5" s="403" t="s">
        <v>15</v>
      </c>
      <c r="BE5" s="404"/>
      <c r="BF5" s="404"/>
      <c r="BG5" s="404"/>
      <c r="BH5" s="405"/>
      <c r="BI5" s="403" t="s">
        <v>16</v>
      </c>
      <c r="BJ5" s="404"/>
      <c r="BK5" s="404"/>
      <c r="BL5" s="404"/>
      <c r="BM5" s="405"/>
    </row>
    <row r="6" spans="1:65" ht="15" customHeight="1">
      <c r="C6" s="407"/>
      <c r="D6" s="415"/>
      <c r="E6" s="28" t="s">
        <v>0</v>
      </c>
      <c r="F6" s="29" t="s">
        <v>1</v>
      </c>
      <c r="G6" s="29" t="s">
        <v>2</v>
      </c>
      <c r="H6" s="30" t="s">
        <v>3</v>
      </c>
      <c r="I6" s="31" t="s">
        <v>4</v>
      </c>
      <c r="J6" s="17" t="s">
        <v>42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42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42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42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42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42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42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42</v>
      </c>
      <c r="AT6" s="14" t="s">
        <v>0</v>
      </c>
      <c r="AU6" s="15" t="s">
        <v>1</v>
      </c>
      <c r="AV6" s="15" t="s">
        <v>2</v>
      </c>
      <c r="AW6" s="16" t="s">
        <v>3</v>
      </c>
      <c r="AX6" s="17" t="s">
        <v>42</v>
      </c>
      <c r="AY6" s="14" t="s">
        <v>0</v>
      </c>
      <c r="AZ6" s="15" t="s">
        <v>1</v>
      </c>
      <c r="BA6" s="15" t="s">
        <v>2</v>
      </c>
      <c r="BB6" s="16" t="s">
        <v>3</v>
      </c>
      <c r="BC6" s="17" t="s">
        <v>42</v>
      </c>
      <c r="BD6" s="14" t="s">
        <v>0</v>
      </c>
      <c r="BE6" s="15" t="s">
        <v>1</v>
      </c>
      <c r="BF6" s="15" t="s">
        <v>2</v>
      </c>
      <c r="BG6" s="16" t="s">
        <v>3</v>
      </c>
      <c r="BH6" s="17" t="s">
        <v>42</v>
      </c>
      <c r="BI6" s="14" t="s">
        <v>0</v>
      </c>
      <c r="BJ6" s="15" t="s">
        <v>1</v>
      </c>
      <c r="BK6" s="15" t="s">
        <v>2</v>
      </c>
      <c r="BL6" s="16" t="s">
        <v>3</v>
      </c>
      <c r="BM6" s="17" t="s">
        <v>42</v>
      </c>
    </row>
    <row r="7" spans="1:65" ht="0.75" customHeight="1">
      <c r="C7" s="56"/>
      <c r="D7" s="57"/>
      <c r="E7" s="58"/>
      <c r="F7" s="59"/>
      <c r="G7" s="59"/>
      <c r="H7" s="60"/>
      <c r="I7" s="61"/>
      <c r="J7" s="62"/>
      <c r="K7" s="63"/>
      <c r="L7" s="64"/>
      <c r="M7" s="64"/>
      <c r="N7" s="65"/>
      <c r="O7" s="62"/>
      <c r="P7" s="63"/>
      <c r="Q7" s="64"/>
      <c r="R7" s="64"/>
      <c r="S7" s="65"/>
      <c r="T7" s="62"/>
      <c r="U7" s="63"/>
      <c r="V7" s="64"/>
      <c r="W7" s="64"/>
      <c r="X7" s="65"/>
      <c r="Y7" s="62"/>
      <c r="Z7" s="63"/>
      <c r="AA7" s="64"/>
      <c r="AB7" s="64"/>
      <c r="AC7" s="65"/>
      <c r="AD7" s="62"/>
      <c r="AE7" s="63"/>
      <c r="AF7" s="64"/>
      <c r="AG7" s="64"/>
      <c r="AH7" s="65"/>
      <c r="AI7" s="62"/>
      <c r="AJ7" s="63"/>
      <c r="AK7" s="64"/>
      <c r="AL7" s="64"/>
      <c r="AM7" s="65"/>
      <c r="AN7" s="62"/>
      <c r="AO7" s="63"/>
      <c r="AP7" s="64"/>
      <c r="AQ7" s="64"/>
      <c r="AR7" s="65"/>
      <c r="AS7" s="62"/>
      <c r="AT7" s="63"/>
      <c r="AU7" s="64"/>
      <c r="AV7" s="64"/>
      <c r="AW7" s="65"/>
      <c r="AX7" s="62"/>
      <c r="AY7" s="63"/>
      <c r="AZ7" s="64"/>
      <c r="BA7" s="64"/>
      <c r="BB7" s="65"/>
      <c r="BC7" s="62"/>
      <c r="BD7" s="63"/>
      <c r="BE7" s="64"/>
      <c r="BF7" s="64"/>
      <c r="BG7" s="65"/>
      <c r="BH7" s="62"/>
      <c r="BI7" s="63"/>
      <c r="BJ7" s="64"/>
      <c r="BK7" s="64"/>
      <c r="BL7" s="65"/>
      <c r="BM7" s="62"/>
    </row>
    <row r="8" spans="1:65" ht="0.75" customHeight="1" thickBot="1">
      <c r="C8" s="18"/>
      <c r="D8" s="50"/>
      <c r="E8" s="32">
        <f>tyg*SUMIF($K$6:$BM$6,E$6,$K8:$BM8)</f>
        <v>0</v>
      </c>
      <c r="F8" s="33">
        <f>tyg*SUMIF($K$6:$BM$6,F$6,$K8:$BM8)</f>
        <v>0</v>
      </c>
      <c r="G8" s="33">
        <f>tyg*SUMIF($K$6:$BM$6,G$6,$K8:$BM8)</f>
        <v>0</v>
      </c>
      <c r="H8" s="34">
        <f>tyg*SUMIF($K$6:$BM$6,H$6,$K8:$BM8)</f>
        <v>0</v>
      </c>
      <c r="I8" s="35">
        <f>SUM(E8:H8)</f>
        <v>0</v>
      </c>
      <c r="J8" s="36">
        <f t="shared" ref="J8:J17" si="0">SUMIF($K$6:$BM$6,J$6,$K8:$BM8)</f>
        <v>0</v>
      </c>
      <c r="K8" s="19"/>
      <c r="L8" s="20"/>
      <c r="M8" s="20"/>
      <c r="N8" s="21"/>
      <c r="O8" s="22"/>
      <c r="P8" s="19"/>
      <c r="Q8" s="20"/>
      <c r="R8" s="20"/>
      <c r="S8" s="21"/>
      <c r="T8" s="22"/>
      <c r="U8" s="19"/>
      <c r="V8" s="20"/>
      <c r="W8" s="20"/>
      <c r="X8" s="21"/>
      <c r="Y8" s="22"/>
      <c r="Z8" s="100"/>
      <c r="AA8" s="117"/>
      <c r="AB8" s="117"/>
      <c r="AC8" s="118"/>
      <c r="AD8" s="119"/>
      <c r="AE8" s="100"/>
      <c r="AF8" s="117"/>
      <c r="AG8" s="117"/>
      <c r="AH8" s="118"/>
      <c r="AI8" s="119"/>
      <c r="AJ8" s="100"/>
      <c r="AK8" s="117"/>
      <c r="AL8" s="117"/>
      <c r="AM8" s="118"/>
      <c r="AN8" s="119"/>
      <c r="AO8" s="100"/>
      <c r="AP8" s="117"/>
      <c r="AQ8" s="117"/>
      <c r="AR8" s="118"/>
      <c r="AS8" s="119"/>
      <c r="AT8" s="19"/>
      <c r="AU8" s="20"/>
      <c r="AV8" s="20"/>
      <c r="AW8" s="21"/>
      <c r="AX8" s="22"/>
      <c r="AY8" s="19"/>
      <c r="AZ8" s="20"/>
      <c r="BA8" s="20"/>
      <c r="BB8" s="21"/>
      <c r="BC8" s="22"/>
      <c r="BD8" s="19"/>
      <c r="BE8" s="20"/>
      <c r="BF8" s="20"/>
      <c r="BG8" s="21"/>
      <c r="BH8" s="22"/>
      <c r="BI8" s="19"/>
      <c r="BJ8" s="20"/>
      <c r="BK8" s="20"/>
      <c r="BL8" s="21"/>
      <c r="BM8" s="22"/>
    </row>
    <row r="9" spans="1:65" ht="13.5" customHeight="1" thickBot="1">
      <c r="A9" s="9">
        <v>1</v>
      </c>
      <c r="B9" s="205" t="s">
        <v>165</v>
      </c>
      <c r="C9" s="18" t="s">
        <v>131</v>
      </c>
      <c r="D9" s="69" t="s">
        <v>148</v>
      </c>
      <c r="E9" s="70">
        <f>15*(Z9+AE9+AJ9+AO9)</f>
        <v>30</v>
      </c>
      <c r="F9" s="70">
        <f t="shared" ref="F9:F16" si="1">15*(AA9+AF9+AK9+AP9)</f>
        <v>15</v>
      </c>
      <c r="G9" s="70">
        <f t="shared" ref="G9:G16" si="2">15*(AB9+AG9+AL9+AQ9)</f>
        <v>0</v>
      </c>
      <c r="H9" s="70">
        <f t="shared" ref="H9:H16" si="3">15*(AC9+AH9+AM9+AR9)</f>
        <v>0</v>
      </c>
      <c r="I9" s="71">
        <f t="shared" ref="I9:I15" si="4">SUM(E9:H9)</f>
        <v>45</v>
      </c>
      <c r="J9" s="36">
        <f t="shared" si="0"/>
        <v>4</v>
      </c>
      <c r="K9" s="52"/>
      <c r="L9" s="55"/>
      <c r="M9" s="55"/>
      <c r="N9" s="72"/>
      <c r="O9" s="73"/>
      <c r="P9" s="52"/>
      <c r="Q9" s="55"/>
      <c r="R9" s="55"/>
      <c r="S9" s="72"/>
      <c r="T9" s="73"/>
      <c r="U9" s="52"/>
      <c r="V9" s="55"/>
      <c r="W9" s="55"/>
      <c r="X9" s="72"/>
      <c r="Y9" s="114"/>
      <c r="Z9" s="123"/>
      <c r="AA9" s="55"/>
      <c r="AB9" s="55"/>
      <c r="AC9" s="55"/>
      <c r="AD9" s="126"/>
      <c r="AE9" s="128">
        <v>2</v>
      </c>
      <c r="AF9" s="131">
        <v>1</v>
      </c>
      <c r="AG9" s="55"/>
      <c r="AH9" s="123"/>
      <c r="AI9" s="125">
        <v>4</v>
      </c>
      <c r="AJ9" s="55"/>
      <c r="AK9" s="55"/>
      <c r="AL9" s="55"/>
      <c r="AM9" s="55"/>
      <c r="AN9" s="125"/>
      <c r="AO9" s="55"/>
      <c r="AP9" s="55"/>
      <c r="AQ9" s="55"/>
      <c r="AR9" s="55"/>
      <c r="AS9" s="125"/>
      <c r="AT9" s="101"/>
      <c r="AU9" s="53"/>
      <c r="AV9" s="20"/>
      <c r="AW9" s="54"/>
      <c r="AX9" s="49"/>
      <c r="AY9" s="51"/>
      <c r="AZ9" s="53"/>
      <c r="BA9" s="20"/>
      <c r="BB9" s="21"/>
      <c r="BC9" s="22"/>
      <c r="BD9" s="19"/>
      <c r="BE9" s="20"/>
      <c r="BF9" s="20"/>
      <c r="BG9" s="21"/>
      <c r="BH9" s="22"/>
      <c r="BI9" s="19"/>
      <c r="BJ9" s="20"/>
      <c r="BK9" s="20"/>
      <c r="BL9" s="21"/>
      <c r="BM9" s="22"/>
    </row>
    <row r="10" spans="1:65" ht="13.5" customHeight="1" thickBot="1">
      <c r="A10" s="9">
        <v>1</v>
      </c>
      <c r="C10" s="18" t="s">
        <v>158</v>
      </c>
      <c r="D10" s="69" t="s">
        <v>78</v>
      </c>
      <c r="E10" s="70">
        <f t="shared" ref="E10:E16" si="5">15*(Z10+AE10+AJ10+AO10)</f>
        <v>15</v>
      </c>
      <c r="F10" s="70">
        <f t="shared" si="1"/>
        <v>0</v>
      </c>
      <c r="G10" s="70">
        <f t="shared" si="2"/>
        <v>0</v>
      </c>
      <c r="H10" s="70">
        <f t="shared" si="3"/>
        <v>15</v>
      </c>
      <c r="I10" s="71">
        <f t="shared" si="4"/>
        <v>30</v>
      </c>
      <c r="J10" s="36">
        <f t="shared" si="0"/>
        <v>2</v>
      </c>
      <c r="K10" s="52"/>
      <c r="L10" s="55"/>
      <c r="M10" s="55"/>
      <c r="N10" s="72"/>
      <c r="O10" s="73"/>
      <c r="P10" s="52"/>
      <c r="Q10" s="55"/>
      <c r="R10" s="55"/>
      <c r="S10" s="72"/>
      <c r="T10" s="73"/>
      <c r="U10" s="52"/>
      <c r="V10" s="55"/>
      <c r="W10" s="55"/>
      <c r="X10" s="72"/>
      <c r="Y10" s="114"/>
      <c r="Z10" s="55"/>
      <c r="AA10" s="55"/>
      <c r="AB10" s="55"/>
      <c r="AC10" s="55"/>
      <c r="AD10" s="125"/>
      <c r="AE10" s="194"/>
      <c r="AF10" s="20"/>
      <c r="AG10" s="20"/>
      <c r="AH10" s="20"/>
      <c r="AI10" s="125"/>
      <c r="AJ10" s="55">
        <v>1</v>
      </c>
      <c r="AK10" s="55"/>
      <c r="AL10" s="55"/>
      <c r="AM10" s="20">
        <v>1</v>
      </c>
      <c r="AN10" s="125">
        <v>2</v>
      </c>
      <c r="AO10" s="117"/>
      <c r="AP10" s="20"/>
      <c r="AQ10" s="20"/>
      <c r="AR10" s="20"/>
      <c r="AS10" s="125"/>
      <c r="AT10" s="101"/>
      <c r="AU10" s="20"/>
      <c r="AV10" s="20"/>
      <c r="AW10" s="21"/>
      <c r="AX10" s="22"/>
      <c r="AY10" s="19"/>
      <c r="AZ10" s="20"/>
      <c r="BA10" s="20"/>
      <c r="BB10" s="21"/>
      <c r="BC10" s="22"/>
      <c r="BD10" s="19"/>
      <c r="BE10" s="20"/>
      <c r="BF10" s="20"/>
      <c r="BG10" s="21"/>
      <c r="BH10" s="22"/>
      <c r="BI10" s="19"/>
      <c r="BJ10" s="20"/>
      <c r="BK10" s="20"/>
      <c r="BL10" s="21"/>
      <c r="BM10" s="22"/>
    </row>
    <row r="11" spans="1:65" ht="13.5" customHeight="1" thickBot="1">
      <c r="B11" s="206" t="s">
        <v>166</v>
      </c>
      <c r="C11" s="18" t="s">
        <v>159</v>
      </c>
      <c r="D11" s="69" t="s">
        <v>149</v>
      </c>
      <c r="E11" s="70">
        <v>15</v>
      </c>
      <c r="F11" s="70"/>
      <c r="G11" s="70"/>
      <c r="H11" s="70">
        <v>15</v>
      </c>
      <c r="I11" s="71">
        <v>30</v>
      </c>
      <c r="J11" s="36">
        <v>3</v>
      </c>
      <c r="K11" s="52"/>
      <c r="L11" s="55"/>
      <c r="M11" s="55"/>
      <c r="N11" s="72"/>
      <c r="O11" s="73"/>
      <c r="P11" s="52"/>
      <c r="Q11" s="55"/>
      <c r="R11" s="55"/>
      <c r="S11" s="72"/>
      <c r="T11" s="73"/>
      <c r="U11" s="52"/>
      <c r="V11" s="55"/>
      <c r="W11" s="55"/>
      <c r="X11" s="72"/>
      <c r="Y11" s="114"/>
      <c r="Z11" s="55"/>
      <c r="AA11" s="55"/>
      <c r="AB11" s="55"/>
      <c r="AC11" s="55"/>
      <c r="AD11" s="126"/>
      <c r="AE11" s="117"/>
      <c r="AF11" s="101"/>
      <c r="AG11" s="20"/>
      <c r="AH11" s="20"/>
      <c r="AI11" s="125"/>
      <c r="AJ11" s="132"/>
      <c r="AK11" s="55"/>
      <c r="AL11" s="55"/>
      <c r="AM11" s="20"/>
      <c r="AN11" s="126"/>
      <c r="AO11" s="234">
        <v>1</v>
      </c>
      <c r="AP11" s="129"/>
      <c r="AQ11" s="55"/>
      <c r="AR11" s="20">
        <v>1</v>
      </c>
      <c r="AS11" s="125">
        <v>3</v>
      </c>
      <c r="AT11" s="101"/>
      <c r="AU11" s="20"/>
      <c r="AV11" s="20"/>
      <c r="AW11" s="21"/>
      <c r="AX11" s="22"/>
      <c r="AY11" s="19"/>
      <c r="AZ11" s="20"/>
      <c r="BA11" s="20"/>
      <c r="BB11" s="21"/>
      <c r="BC11" s="22"/>
      <c r="BD11" s="19"/>
      <c r="BE11" s="20"/>
      <c r="BF11" s="20"/>
      <c r="BG11" s="21"/>
      <c r="BH11" s="22"/>
      <c r="BI11" s="19"/>
      <c r="BJ11" s="20"/>
      <c r="BK11" s="20"/>
      <c r="BL11" s="21"/>
      <c r="BM11" s="22"/>
    </row>
    <row r="12" spans="1:65" ht="13.5" customHeight="1" thickBot="1">
      <c r="C12" s="18" t="s">
        <v>160</v>
      </c>
      <c r="D12" s="69" t="s">
        <v>93</v>
      </c>
      <c r="E12" s="70">
        <f t="shared" si="5"/>
        <v>15</v>
      </c>
      <c r="F12" s="70">
        <f t="shared" si="1"/>
        <v>0</v>
      </c>
      <c r="G12" s="70">
        <f t="shared" si="2"/>
        <v>30</v>
      </c>
      <c r="H12" s="70">
        <f t="shared" si="3"/>
        <v>0</v>
      </c>
      <c r="I12" s="71">
        <f t="shared" si="4"/>
        <v>45</v>
      </c>
      <c r="J12" s="36">
        <f t="shared" si="0"/>
        <v>4</v>
      </c>
      <c r="K12" s="52"/>
      <c r="L12" s="55"/>
      <c r="M12" s="55"/>
      <c r="N12" s="72"/>
      <c r="O12" s="73"/>
      <c r="P12" s="52"/>
      <c r="Q12" s="55"/>
      <c r="R12" s="55"/>
      <c r="S12" s="72"/>
      <c r="T12" s="73"/>
      <c r="U12" s="52"/>
      <c r="V12" s="55"/>
      <c r="W12" s="55"/>
      <c r="X12" s="72"/>
      <c r="Y12" s="114"/>
      <c r="Z12" s="55"/>
      <c r="AA12" s="55"/>
      <c r="AB12" s="55"/>
      <c r="AC12" s="55"/>
      <c r="AD12" s="126"/>
      <c r="AE12" s="128">
        <v>1</v>
      </c>
      <c r="AF12" s="101"/>
      <c r="AG12" s="123">
        <v>2</v>
      </c>
      <c r="AH12" s="20"/>
      <c r="AI12" s="125">
        <v>4</v>
      </c>
      <c r="AJ12" s="132"/>
      <c r="AK12" s="55"/>
      <c r="AL12" s="55"/>
      <c r="AM12" s="20"/>
      <c r="AN12" s="125"/>
      <c r="AO12" s="194"/>
      <c r="AP12" s="20"/>
      <c r="AQ12" s="20"/>
      <c r="AR12" s="20"/>
      <c r="AS12" s="125"/>
      <c r="AT12" s="101"/>
      <c r="AU12" s="20"/>
      <c r="AV12" s="20"/>
      <c r="AW12" s="21"/>
      <c r="AX12" s="22"/>
      <c r="AY12" s="19"/>
      <c r="AZ12" s="20"/>
      <c r="BA12" s="20"/>
      <c r="BB12" s="21"/>
      <c r="BC12" s="22"/>
      <c r="BD12" s="19"/>
      <c r="BE12" s="20"/>
      <c r="BF12" s="20"/>
      <c r="BG12" s="21"/>
      <c r="BH12" s="22"/>
      <c r="BI12" s="19"/>
      <c r="BJ12" s="20"/>
      <c r="BK12" s="20"/>
      <c r="BL12" s="21"/>
      <c r="BM12" s="22"/>
    </row>
    <row r="13" spans="1:65" ht="13.5" customHeight="1" thickBot="1">
      <c r="C13" s="18" t="s">
        <v>161</v>
      </c>
      <c r="D13" s="69" t="s">
        <v>79</v>
      </c>
      <c r="E13" s="70">
        <f t="shared" si="5"/>
        <v>30</v>
      </c>
      <c r="F13" s="70">
        <f t="shared" si="1"/>
        <v>0</v>
      </c>
      <c r="G13" s="70">
        <f t="shared" si="2"/>
        <v>15</v>
      </c>
      <c r="H13" s="70">
        <f t="shared" si="3"/>
        <v>15</v>
      </c>
      <c r="I13" s="71">
        <f t="shared" si="4"/>
        <v>60</v>
      </c>
      <c r="J13" s="36">
        <f t="shared" si="0"/>
        <v>5</v>
      </c>
      <c r="K13" s="52"/>
      <c r="L13" s="55"/>
      <c r="M13" s="55"/>
      <c r="N13" s="72"/>
      <c r="O13" s="73"/>
      <c r="P13" s="52"/>
      <c r="Q13" s="55"/>
      <c r="R13" s="55"/>
      <c r="S13" s="72"/>
      <c r="T13" s="73"/>
      <c r="U13" s="52"/>
      <c r="V13" s="55"/>
      <c r="W13" s="55"/>
      <c r="X13" s="72"/>
      <c r="Y13" s="114"/>
      <c r="Z13" s="55"/>
      <c r="AA13" s="55"/>
      <c r="AB13" s="55"/>
      <c r="AC13" s="55"/>
      <c r="AD13" s="125"/>
      <c r="AE13" s="127">
        <v>1</v>
      </c>
      <c r="AF13" s="20"/>
      <c r="AG13" s="20"/>
      <c r="AH13" s="20"/>
      <c r="AI13" s="125">
        <v>1</v>
      </c>
      <c r="AJ13" s="233">
        <v>1</v>
      </c>
      <c r="AK13" s="55"/>
      <c r="AL13" s="123">
        <v>1</v>
      </c>
      <c r="AM13" s="123">
        <v>1</v>
      </c>
      <c r="AN13" s="125">
        <v>4</v>
      </c>
      <c r="AO13" s="20"/>
      <c r="AP13" s="20"/>
      <c r="AQ13" s="20"/>
      <c r="AR13" s="20"/>
      <c r="AS13" s="125"/>
      <c r="AT13" s="101"/>
      <c r="AU13" s="20"/>
      <c r="AV13" s="20"/>
      <c r="AW13" s="21"/>
      <c r="AX13" s="22"/>
      <c r="AY13" s="19"/>
      <c r="AZ13" s="20"/>
      <c r="BA13" s="20"/>
      <c r="BB13" s="21"/>
      <c r="BC13" s="22"/>
      <c r="BD13" s="19"/>
      <c r="BE13" s="20"/>
      <c r="BF13" s="20"/>
      <c r="BG13" s="21"/>
      <c r="BH13" s="22"/>
      <c r="BI13" s="19"/>
      <c r="BJ13" s="20"/>
      <c r="BK13" s="20"/>
      <c r="BL13" s="21"/>
      <c r="BM13" s="22"/>
    </row>
    <row r="14" spans="1:65" ht="13.5" customHeight="1" thickBot="1">
      <c r="C14" s="18" t="s">
        <v>162</v>
      </c>
      <c r="D14" s="69" t="s">
        <v>80</v>
      </c>
      <c r="E14" s="70">
        <v>30</v>
      </c>
      <c r="F14" s="70">
        <f t="shared" si="1"/>
        <v>15</v>
      </c>
      <c r="G14" s="70">
        <f t="shared" si="2"/>
        <v>0</v>
      </c>
      <c r="H14" s="70">
        <f t="shared" si="3"/>
        <v>15</v>
      </c>
      <c r="I14" s="71">
        <f t="shared" si="4"/>
        <v>60</v>
      </c>
      <c r="J14" s="36">
        <f t="shared" si="0"/>
        <v>4</v>
      </c>
      <c r="K14" s="52"/>
      <c r="L14" s="55"/>
      <c r="M14" s="55"/>
      <c r="N14" s="72"/>
      <c r="O14" s="73"/>
      <c r="P14" s="52"/>
      <c r="Q14" s="55"/>
      <c r="R14" s="55"/>
      <c r="S14" s="72"/>
      <c r="T14" s="73"/>
      <c r="U14" s="52"/>
      <c r="V14" s="55"/>
      <c r="W14" s="55"/>
      <c r="X14" s="72"/>
      <c r="Y14" s="114"/>
      <c r="Z14" s="55"/>
      <c r="AA14" s="55"/>
      <c r="AB14" s="55"/>
      <c r="AC14" s="55"/>
      <c r="AD14" s="125"/>
      <c r="AE14" s="20"/>
      <c r="AF14" s="20"/>
      <c r="AG14" s="20"/>
      <c r="AH14" s="20"/>
      <c r="AI14" s="126"/>
      <c r="AJ14" s="221">
        <v>2</v>
      </c>
      <c r="AK14" s="232">
        <v>1</v>
      </c>
      <c r="AL14" s="55"/>
      <c r="AM14" s="20">
        <v>1</v>
      </c>
      <c r="AN14" s="125">
        <v>4</v>
      </c>
      <c r="AO14" s="20"/>
      <c r="AP14" s="20"/>
      <c r="AQ14" s="20"/>
      <c r="AR14" s="20"/>
      <c r="AS14" s="125"/>
      <c r="AT14" s="101"/>
      <c r="AU14" s="20"/>
      <c r="AV14" s="20"/>
      <c r="AW14" s="21"/>
      <c r="AX14" s="22"/>
      <c r="AY14" s="19"/>
      <c r="AZ14" s="20"/>
      <c r="BA14" s="20"/>
      <c r="BB14" s="21"/>
      <c r="BC14" s="22"/>
      <c r="BD14" s="19"/>
      <c r="BE14" s="20"/>
      <c r="BF14" s="20"/>
      <c r="BG14" s="21"/>
      <c r="BH14" s="22"/>
      <c r="BI14" s="19"/>
      <c r="BJ14" s="20"/>
      <c r="BK14" s="20"/>
      <c r="BL14" s="21"/>
      <c r="BM14" s="22"/>
    </row>
    <row r="15" spans="1:65" ht="13.5" customHeight="1" thickBot="1">
      <c r="C15" s="18" t="s">
        <v>163</v>
      </c>
      <c r="D15" s="69" t="s">
        <v>81</v>
      </c>
      <c r="E15" s="70">
        <f t="shared" si="5"/>
        <v>30</v>
      </c>
      <c r="F15" s="70">
        <f t="shared" si="1"/>
        <v>30</v>
      </c>
      <c r="G15" s="70">
        <f t="shared" si="2"/>
        <v>0</v>
      </c>
      <c r="H15" s="70">
        <f t="shared" si="3"/>
        <v>0</v>
      </c>
      <c r="I15" s="71">
        <f t="shared" si="4"/>
        <v>60</v>
      </c>
      <c r="J15" s="36">
        <f t="shared" si="0"/>
        <v>4</v>
      </c>
      <c r="K15" s="52"/>
      <c r="L15" s="55"/>
      <c r="M15" s="55"/>
      <c r="N15" s="72"/>
      <c r="O15" s="73"/>
      <c r="P15" s="52"/>
      <c r="Q15" s="55"/>
      <c r="R15" s="55"/>
      <c r="S15" s="72"/>
      <c r="T15" s="73"/>
      <c r="U15" s="52"/>
      <c r="V15" s="55"/>
      <c r="W15" s="55"/>
      <c r="X15" s="72"/>
      <c r="Y15" s="114"/>
      <c r="Z15" s="55"/>
      <c r="AA15" s="55"/>
      <c r="AB15" s="55"/>
      <c r="AC15" s="55"/>
      <c r="AD15" s="125"/>
      <c r="AE15" s="20"/>
      <c r="AF15" s="20"/>
      <c r="AG15" s="20"/>
      <c r="AH15" s="20"/>
      <c r="AI15" s="126"/>
      <c r="AJ15" s="128">
        <v>2</v>
      </c>
      <c r="AK15" s="131">
        <v>2</v>
      </c>
      <c r="AL15" s="20"/>
      <c r="AM15" s="20"/>
      <c r="AN15" s="125">
        <v>4</v>
      </c>
      <c r="AO15" s="20"/>
      <c r="AP15" s="20"/>
      <c r="AQ15" s="20"/>
      <c r="AR15" s="20"/>
      <c r="AS15" s="125"/>
      <c r="AT15" s="101"/>
      <c r="AU15" s="20"/>
      <c r="AV15" s="20"/>
      <c r="AW15" s="21"/>
      <c r="AX15" s="22"/>
      <c r="AY15" s="19"/>
      <c r="AZ15" s="20"/>
      <c r="BA15" s="20"/>
      <c r="BB15" s="21"/>
      <c r="BC15" s="22"/>
      <c r="BD15" s="19"/>
      <c r="BE15" s="20"/>
      <c r="BF15" s="20"/>
      <c r="BG15" s="21"/>
      <c r="BH15" s="22"/>
      <c r="BI15" s="19"/>
      <c r="BJ15" s="20"/>
      <c r="BK15" s="20"/>
      <c r="BL15" s="21"/>
      <c r="BM15" s="22"/>
    </row>
    <row r="16" spans="1:65" ht="13.5" customHeight="1">
      <c r="C16" s="18" t="s">
        <v>164</v>
      </c>
      <c r="D16" s="69" t="s">
        <v>156</v>
      </c>
      <c r="E16" s="70">
        <f t="shared" si="5"/>
        <v>0</v>
      </c>
      <c r="F16" s="70">
        <f t="shared" si="1"/>
        <v>0</v>
      </c>
      <c r="G16" s="70">
        <f t="shared" si="2"/>
        <v>15</v>
      </c>
      <c r="H16" s="70">
        <f t="shared" si="3"/>
        <v>0</v>
      </c>
      <c r="I16" s="71">
        <f>SUM(E16:H16)</f>
        <v>15</v>
      </c>
      <c r="J16" s="36">
        <f t="shared" si="0"/>
        <v>1</v>
      </c>
      <c r="K16" s="52"/>
      <c r="L16" s="55"/>
      <c r="M16" s="55"/>
      <c r="N16" s="72"/>
      <c r="O16" s="73"/>
      <c r="P16" s="52"/>
      <c r="Q16" s="55"/>
      <c r="R16" s="55"/>
      <c r="S16" s="72"/>
      <c r="T16" s="73"/>
      <c r="U16" s="52"/>
      <c r="V16" s="55"/>
      <c r="W16" s="55"/>
      <c r="X16" s="72"/>
      <c r="Y16" s="114"/>
      <c r="Z16" s="55"/>
      <c r="AA16" s="55"/>
      <c r="AB16" s="55"/>
      <c r="AC16" s="55"/>
      <c r="AD16" s="125"/>
      <c r="AE16" s="20"/>
      <c r="AF16" s="20"/>
      <c r="AG16" s="20">
        <v>1</v>
      </c>
      <c r="AH16" s="20"/>
      <c r="AI16" s="125">
        <v>1</v>
      </c>
      <c r="AJ16" s="20"/>
      <c r="AK16" s="20"/>
      <c r="AL16" s="20"/>
      <c r="AM16" s="20"/>
      <c r="AN16" s="125"/>
      <c r="AO16" s="20"/>
      <c r="AP16" s="20"/>
      <c r="AQ16" s="20"/>
      <c r="AR16" s="20"/>
      <c r="AS16" s="125"/>
      <c r="AT16" s="101"/>
      <c r="AU16" s="20"/>
      <c r="AV16" s="20"/>
      <c r="AW16" s="21"/>
      <c r="AX16" s="22"/>
      <c r="AY16" s="19"/>
      <c r="AZ16" s="20"/>
      <c r="BA16" s="20"/>
      <c r="BB16" s="21"/>
      <c r="BC16" s="22"/>
      <c r="BD16" s="19"/>
      <c r="BE16" s="20"/>
      <c r="BF16" s="20"/>
      <c r="BG16" s="21"/>
      <c r="BH16" s="22"/>
      <c r="BI16" s="19"/>
      <c r="BJ16" s="20"/>
      <c r="BK16" s="20"/>
      <c r="BL16" s="21"/>
      <c r="BM16" s="22"/>
    </row>
    <row r="17" spans="1:65" ht="13.5" customHeight="1">
      <c r="A17" s="9">
        <v>1</v>
      </c>
      <c r="C17" s="23"/>
      <c r="D17" s="74"/>
      <c r="E17" s="75">
        <f>tyg*SUMIF($K$6:$BM$6,E$6,$K17:$BM17)</f>
        <v>0</v>
      </c>
      <c r="F17" s="76">
        <f>tyg*SUMIF($K$6:$BM$6,F$6,$K17:$BM17)</f>
        <v>0</v>
      </c>
      <c r="G17" s="76">
        <f>tyg*SUMIF($K$6:$BM$6,G$6,$K17:$BM17)</f>
        <v>0</v>
      </c>
      <c r="H17" s="77">
        <f>tyg*SUMIF($K$6:$BM$6,H$6,$K17:$BM17)</f>
        <v>0</v>
      </c>
      <c r="I17" s="78">
        <f>SUM(E17:H17)</f>
        <v>0</v>
      </c>
      <c r="J17" s="37">
        <f t="shared" si="0"/>
        <v>0</v>
      </c>
      <c r="K17" s="79"/>
      <c r="L17" s="80"/>
      <c r="M17" s="80"/>
      <c r="N17" s="81"/>
      <c r="O17" s="82"/>
      <c r="P17" s="79"/>
      <c r="Q17" s="80"/>
      <c r="R17" s="80"/>
      <c r="S17" s="81"/>
      <c r="T17" s="82"/>
      <c r="U17" s="79"/>
      <c r="V17" s="80"/>
      <c r="W17" s="80"/>
      <c r="X17" s="81"/>
      <c r="Y17" s="115"/>
      <c r="Z17" s="55"/>
      <c r="AA17" s="55"/>
      <c r="AB17" s="55"/>
      <c r="AC17" s="72"/>
      <c r="AD17" s="22"/>
      <c r="AE17" s="52"/>
      <c r="AF17" s="55"/>
      <c r="AG17" s="55"/>
      <c r="AH17" s="72"/>
      <c r="AI17" s="22"/>
      <c r="AJ17" s="52"/>
      <c r="AK17" s="55"/>
      <c r="AL17" s="55"/>
      <c r="AM17" s="72"/>
      <c r="AN17" s="22"/>
      <c r="AO17" s="52"/>
      <c r="AP17" s="55"/>
      <c r="AQ17" s="55"/>
      <c r="AR17" s="72"/>
      <c r="AS17" s="124"/>
      <c r="AT17" s="116"/>
      <c r="AU17" s="25"/>
      <c r="AV17" s="25"/>
      <c r="AW17" s="26"/>
      <c r="AX17" s="27"/>
      <c r="AY17" s="24"/>
      <c r="AZ17" s="25"/>
      <c r="BA17" s="25"/>
      <c r="BB17" s="26"/>
      <c r="BC17" s="27"/>
      <c r="BD17" s="24"/>
      <c r="BE17" s="25"/>
      <c r="BF17" s="25"/>
      <c r="BG17" s="26"/>
      <c r="BH17" s="27"/>
      <c r="BI17" s="24"/>
      <c r="BJ17" s="25"/>
      <c r="BK17" s="25"/>
      <c r="BL17" s="26"/>
      <c r="BM17" s="27"/>
    </row>
    <row r="18" spans="1:65" ht="13.5" customHeight="1">
      <c r="A18" s="9">
        <v>2</v>
      </c>
      <c r="C18" s="418" t="s">
        <v>33</v>
      </c>
      <c r="D18" s="419"/>
      <c r="E18" s="38">
        <f t="shared" ref="E18:K18" si="6">SUM(E8:E17)</f>
        <v>165</v>
      </c>
      <c r="F18" s="39">
        <f t="shared" si="6"/>
        <v>60</v>
      </c>
      <c r="G18" s="39">
        <f t="shared" si="6"/>
        <v>60</v>
      </c>
      <c r="H18" s="40">
        <f t="shared" si="6"/>
        <v>60</v>
      </c>
      <c r="I18" s="416">
        <f t="shared" si="6"/>
        <v>345</v>
      </c>
      <c r="J18" s="410">
        <f t="shared" si="6"/>
        <v>27</v>
      </c>
      <c r="K18" s="43">
        <f t="shared" si="6"/>
        <v>0</v>
      </c>
      <c r="L18" s="44">
        <f>SUM(L8:L17)-SUMIF($D$8:$D$17,"WF",L8:L17)</f>
        <v>0</v>
      </c>
      <c r="M18" s="44">
        <f>SUM(M8:M17)</f>
        <v>0</v>
      </c>
      <c r="N18" s="45">
        <f>SUM(N8:N17)</f>
        <v>0</v>
      </c>
      <c r="O18" s="410">
        <f>SUM(O8:O17)</f>
        <v>0</v>
      </c>
      <c r="P18" s="43">
        <f>SUM(P8:P17)</f>
        <v>0</v>
      </c>
      <c r="Q18" s="44">
        <f>SUM(Q8:Q17)-SUMIF($D$8:$D$17,"WF",Q8:Q17)</f>
        <v>0</v>
      </c>
      <c r="R18" s="44">
        <f>SUM(R8:R17)</f>
        <v>0</v>
      </c>
      <c r="S18" s="45">
        <f>SUM(S8:S17)</f>
        <v>0</v>
      </c>
      <c r="T18" s="410">
        <f>SUM(T8:T17)</f>
        <v>0</v>
      </c>
      <c r="U18" s="43">
        <f>SUM(U8:U17)</f>
        <v>0</v>
      </c>
      <c r="V18" s="44">
        <f>SUM(V8:V17)-SUMIF($D$8:$D$17,"WF",V8:V17)</f>
        <v>0</v>
      </c>
      <c r="W18" s="44">
        <f>SUM(W8:W17)</f>
        <v>0</v>
      </c>
      <c r="X18" s="45">
        <f>SUM(X8:X17)</f>
        <v>0</v>
      </c>
      <c r="Y18" s="410">
        <f>SUM(Y8:Y17)</f>
        <v>0</v>
      </c>
      <c r="Z18" s="120">
        <f>SUM(Z8:Z17)</f>
        <v>0</v>
      </c>
      <c r="AA18" s="121">
        <f>SUM(AA8:AA17)-SUMIF($D$8:$D$17,"WF",AA8:AA17)</f>
        <v>0</v>
      </c>
      <c r="AB18" s="121">
        <f>SUM(AB8:AB17)</f>
        <v>0</v>
      </c>
      <c r="AC18" s="122">
        <f>SUM(AC8:AC17)</f>
        <v>0</v>
      </c>
      <c r="AD18" s="408">
        <f>SUM(AD8:AD17)</f>
        <v>0</v>
      </c>
      <c r="AE18" s="120">
        <f>SUM(AE8:AE17)</f>
        <v>4</v>
      </c>
      <c r="AF18" s="121">
        <f>SUM(AF8:AF17)-SUMIF($D$8:$D$17,"WF",AF8:AF17)</f>
        <v>1</v>
      </c>
      <c r="AG18" s="121">
        <f>SUM(AG8:AG17)</f>
        <v>3</v>
      </c>
      <c r="AH18" s="122">
        <f>SUM(AH8:AH17)</f>
        <v>0</v>
      </c>
      <c r="AI18" s="408">
        <f>SUM(AI8:AI17)</f>
        <v>10</v>
      </c>
      <c r="AJ18" s="120">
        <f>SUM(AJ8:AJ17)</f>
        <v>6</v>
      </c>
      <c r="AK18" s="121">
        <f>SUM(AK8:AK17)-SUMIF($D$8:$D$17,"WF",AK8:AK17)</f>
        <v>3</v>
      </c>
      <c r="AL18" s="121">
        <f t="shared" ref="AL18:AT18" si="7">SUM(AL8:AL17)</f>
        <v>1</v>
      </c>
      <c r="AM18" s="122">
        <f t="shared" si="7"/>
        <v>3</v>
      </c>
      <c r="AN18" s="408">
        <f t="shared" si="7"/>
        <v>14</v>
      </c>
      <c r="AO18" s="120">
        <f t="shared" si="7"/>
        <v>1</v>
      </c>
      <c r="AP18" s="121">
        <f t="shared" si="7"/>
        <v>0</v>
      </c>
      <c r="AQ18" s="121">
        <f t="shared" si="7"/>
        <v>0</v>
      </c>
      <c r="AR18" s="122">
        <f t="shared" si="7"/>
        <v>1</v>
      </c>
      <c r="AS18" s="408">
        <f t="shared" si="7"/>
        <v>3</v>
      </c>
      <c r="AT18" s="43">
        <f t="shared" si="7"/>
        <v>0</v>
      </c>
      <c r="AU18" s="44">
        <f>SUM(AU8:AU17)-SUMIF($D$8:$D$17,"WF",AU8:AU17)</f>
        <v>0</v>
      </c>
      <c r="AV18" s="44">
        <f>SUM(AV8:AV17)</f>
        <v>0</v>
      </c>
      <c r="AW18" s="45">
        <f>SUM(AW8:AW17)</f>
        <v>0</v>
      </c>
      <c r="AX18" s="410">
        <f>SUM(AX8:AX17)</f>
        <v>0</v>
      </c>
      <c r="AY18" s="43">
        <f>SUM(AY8:AY17)</f>
        <v>0</v>
      </c>
      <c r="AZ18" s="44">
        <f>SUM(AZ8:AZ17)-SUMIF($D$8:$D$17,"WF",AZ8:AZ17)</f>
        <v>0</v>
      </c>
      <c r="BA18" s="44">
        <f>SUM(BA8:BA17)</f>
        <v>0</v>
      </c>
      <c r="BB18" s="45">
        <f>SUM(BB8:BB17)</f>
        <v>0</v>
      </c>
      <c r="BC18" s="410">
        <f>SUM(BC8:BC17)</f>
        <v>0</v>
      </c>
      <c r="BD18" s="43">
        <f>SUM(BD8:BD17)</f>
        <v>0</v>
      </c>
      <c r="BE18" s="44">
        <f>SUM(BE8:BE17)-SUMIF($D$8:$D$17,"WF",BE8:BE17)</f>
        <v>0</v>
      </c>
      <c r="BF18" s="44">
        <f>SUM(BF8:BF17)</f>
        <v>0</v>
      </c>
      <c r="BG18" s="45">
        <f>SUM(BG8:BG17)</f>
        <v>0</v>
      </c>
      <c r="BH18" s="410">
        <f>SUM(BH8:BH17)</f>
        <v>0</v>
      </c>
      <c r="BI18" s="43">
        <f>SUM(BI8:BI17)</f>
        <v>0</v>
      </c>
      <c r="BJ18" s="44">
        <f>SUM(BJ8:BJ17)-SUMIF($D$8:$D$17,"WF",BJ8:BJ17)</f>
        <v>0</v>
      </c>
      <c r="BK18" s="44">
        <f>SUM(BK8:BK17)</f>
        <v>0</v>
      </c>
      <c r="BL18" s="45">
        <f>SUM(BL8:BL17)</f>
        <v>0</v>
      </c>
      <c r="BM18" s="410">
        <f>SUM(BM8:BM17)</f>
        <v>0</v>
      </c>
    </row>
    <row r="19" spans="1:65" ht="13.5" customHeight="1">
      <c r="C19" s="420"/>
      <c r="D19" s="421"/>
      <c r="E19" s="400" t="str">
        <f>CONCATENATE(SUM(K19:BM19)," godz. x ",tyg," tygodni")</f>
        <v>23 godz. x 15 tygodni</v>
      </c>
      <c r="F19" s="401"/>
      <c r="G19" s="401"/>
      <c r="H19" s="401"/>
      <c r="I19" s="417"/>
      <c r="J19" s="409"/>
      <c r="K19" s="400">
        <f>SUM(K18:N18)</f>
        <v>0</v>
      </c>
      <c r="L19" s="401"/>
      <c r="M19" s="401"/>
      <c r="N19" s="402"/>
      <c r="O19" s="409"/>
      <c r="P19" s="400">
        <f>SUM(P18:S18)</f>
        <v>0</v>
      </c>
      <c r="Q19" s="401"/>
      <c r="R19" s="401"/>
      <c r="S19" s="402"/>
      <c r="T19" s="409"/>
      <c r="U19" s="400">
        <f>SUM(U18:X18)</f>
        <v>0</v>
      </c>
      <c r="V19" s="401"/>
      <c r="W19" s="401"/>
      <c r="X19" s="402"/>
      <c r="Y19" s="409"/>
      <c r="Z19" s="400">
        <f>SUM(Z18:AC18)</f>
        <v>0</v>
      </c>
      <c r="AA19" s="401"/>
      <c r="AB19" s="401"/>
      <c r="AC19" s="402"/>
      <c r="AD19" s="409"/>
      <c r="AE19" s="400">
        <f>SUM(AE18:AH18)</f>
        <v>8</v>
      </c>
      <c r="AF19" s="401"/>
      <c r="AG19" s="401"/>
      <c r="AH19" s="402"/>
      <c r="AI19" s="409"/>
      <c r="AJ19" s="400">
        <f>SUM(AJ18:AM18)</f>
        <v>13</v>
      </c>
      <c r="AK19" s="401"/>
      <c r="AL19" s="401"/>
      <c r="AM19" s="402"/>
      <c r="AN19" s="409"/>
      <c r="AO19" s="400">
        <f>SUM(AO18:AR18)</f>
        <v>2</v>
      </c>
      <c r="AP19" s="401"/>
      <c r="AQ19" s="401"/>
      <c r="AR19" s="402"/>
      <c r="AS19" s="409"/>
      <c r="AT19" s="400">
        <f>SUM(AT18:AW18)</f>
        <v>0</v>
      </c>
      <c r="AU19" s="401"/>
      <c r="AV19" s="401"/>
      <c r="AW19" s="402"/>
      <c r="AX19" s="409"/>
      <c r="AY19" s="400">
        <f>SUM(AY18:BB18)</f>
        <v>0</v>
      </c>
      <c r="AZ19" s="401"/>
      <c r="BA19" s="401"/>
      <c r="BB19" s="402"/>
      <c r="BC19" s="409"/>
      <c r="BD19" s="400">
        <f>SUM(BD18:BG18)</f>
        <v>0</v>
      </c>
      <c r="BE19" s="401"/>
      <c r="BF19" s="401"/>
      <c r="BG19" s="402"/>
      <c r="BH19" s="409"/>
      <c r="BI19" s="400">
        <f>SUM(BI18:BL18)</f>
        <v>0</v>
      </c>
      <c r="BJ19" s="401"/>
      <c r="BK19" s="401"/>
      <c r="BL19" s="402"/>
      <c r="BM19" s="409"/>
    </row>
    <row r="20" spans="1:65" ht="13.5" customHeight="1">
      <c r="C20" s="397" t="s">
        <v>47</v>
      </c>
      <c r="D20" s="398"/>
      <c r="E20" s="41">
        <v>4</v>
      </c>
      <c r="F20" s="42"/>
      <c r="G20" s="42"/>
      <c r="H20" s="42"/>
      <c r="I20" s="42"/>
      <c r="J20" s="42"/>
      <c r="K20" s="41" t="e">
        <f ca="1">LiczbaEgz(K8:N17)</f>
        <v>#NAME?</v>
      </c>
      <c r="L20" s="42"/>
      <c r="M20" s="42"/>
      <c r="N20" s="42"/>
      <c r="O20" s="42"/>
      <c r="P20" s="41" t="e">
        <f ca="1">LiczbaEgz(P8:S17)</f>
        <v>#NAME?</v>
      </c>
      <c r="Q20" s="42"/>
      <c r="R20" s="42"/>
      <c r="S20" s="42"/>
      <c r="T20" s="42"/>
      <c r="U20" s="41" t="e">
        <f ca="1">LiczbaEgz(U8:X17)</f>
        <v>#NAME?</v>
      </c>
      <c r="V20" s="42"/>
      <c r="W20" s="42"/>
      <c r="X20" s="42"/>
      <c r="Y20" s="42"/>
      <c r="Z20" s="41"/>
      <c r="AA20" s="42"/>
      <c r="AB20" s="42"/>
      <c r="AC20" s="42"/>
      <c r="AD20" s="42"/>
      <c r="AE20" s="41">
        <v>2</v>
      </c>
      <c r="AF20" s="42"/>
      <c r="AG20" s="42"/>
      <c r="AH20" s="42"/>
      <c r="AI20" s="42"/>
      <c r="AJ20" s="41">
        <v>2</v>
      </c>
      <c r="AK20" s="42"/>
      <c r="AL20" s="42"/>
      <c r="AM20" s="42"/>
      <c r="AN20" s="42"/>
      <c r="AO20" s="41"/>
      <c r="AP20" s="42"/>
      <c r="AQ20" s="42"/>
      <c r="AR20" s="42"/>
      <c r="AS20" s="42"/>
      <c r="AT20" s="41" t="e">
        <f ca="1">LiczbaEgz(AT8:AW17)</f>
        <v>#NAME?</v>
      </c>
      <c r="AU20" s="42"/>
      <c r="AV20" s="42"/>
      <c r="AW20" s="42"/>
      <c r="AX20" s="42"/>
      <c r="AY20" s="41" t="e">
        <f ca="1">LiczbaEgz(AY8:BB17)</f>
        <v>#NAME?</v>
      </c>
      <c r="AZ20" s="42"/>
      <c r="BA20" s="42"/>
      <c r="BB20" s="42"/>
      <c r="BC20" s="42"/>
      <c r="BD20" s="41" t="e">
        <f ca="1">LiczbaEgz(BD8:BG17)</f>
        <v>#NAME?</v>
      </c>
      <c r="BE20" s="42"/>
      <c r="BF20" s="42"/>
      <c r="BG20" s="42"/>
      <c r="BH20" s="42"/>
      <c r="BI20" s="41" t="e">
        <f ca="1">LiczbaEgz(BI8:BL17)</f>
        <v>#NAME?</v>
      </c>
      <c r="BJ20" s="42"/>
      <c r="BK20" s="42"/>
      <c r="BL20" s="42"/>
      <c r="BM20" s="42"/>
    </row>
    <row r="21" spans="1:65" ht="13.5" thickBot="1"/>
    <row r="22" spans="1:65" ht="13.5" thickBot="1">
      <c r="AA22" s="199">
        <v>2</v>
      </c>
      <c r="AB22" s="197">
        <v>1</v>
      </c>
      <c r="AC22" s="9" t="s">
        <v>51</v>
      </c>
    </row>
    <row r="23" spans="1:65" ht="13.5" thickBot="1">
      <c r="AA23" s="198">
        <v>2</v>
      </c>
      <c r="AB23" s="94"/>
    </row>
    <row r="24" spans="1:65" ht="13.5" thickTop="1">
      <c r="AA24" s="95"/>
    </row>
  </sheetData>
  <mergeCells count="43">
    <mergeCell ref="E5:J5"/>
    <mergeCell ref="D5:D6"/>
    <mergeCell ref="P19:S19"/>
    <mergeCell ref="Z19:AC19"/>
    <mergeCell ref="T18:T19"/>
    <mergeCell ref="E19:H19"/>
    <mergeCell ref="I18:I19"/>
    <mergeCell ref="J18:J19"/>
    <mergeCell ref="O18:O19"/>
    <mergeCell ref="C18:D19"/>
    <mergeCell ref="BM18:BM19"/>
    <mergeCell ref="BC18:BC19"/>
    <mergeCell ref="AD18:AD19"/>
    <mergeCell ref="U19:X19"/>
    <mergeCell ref="Y18:Y19"/>
    <mergeCell ref="AJ5:AN5"/>
    <mergeCell ref="AJ19:AM19"/>
    <mergeCell ref="AI18:AI19"/>
    <mergeCell ref="AN18:AN19"/>
    <mergeCell ref="BH18:BH19"/>
    <mergeCell ref="AY19:BB19"/>
    <mergeCell ref="BD19:BG19"/>
    <mergeCell ref="AS18:AS19"/>
    <mergeCell ref="AY5:BC5"/>
    <mergeCell ref="AO5:AS5"/>
    <mergeCell ref="AT5:AX5"/>
    <mergeCell ref="AX18:AX19"/>
    <mergeCell ref="C20:D20"/>
    <mergeCell ref="BI1:BM1"/>
    <mergeCell ref="BI2:BM2"/>
    <mergeCell ref="BI19:BL19"/>
    <mergeCell ref="BD5:BH5"/>
    <mergeCell ref="BI5:BM5"/>
    <mergeCell ref="K19:N19"/>
    <mergeCell ref="C5:C6"/>
    <mergeCell ref="U5:Y5"/>
    <mergeCell ref="Z5:AD5"/>
    <mergeCell ref="AE5:AI5"/>
    <mergeCell ref="K5:O5"/>
    <mergeCell ref="P5:T5"/>
    <mergeCell ref="AE19:AH19"/>
    <mergeCell ref="AO19:AR19"/>
    <mergeCell ref="AT19:AW19"/>
  </mergeCells>
  <phoneticPr fontId="0" type="noConversion"/>
  <dataValidations disablePrompts="1" count="2">
    <dataValidation type="whole"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K17:N19 O17:O18 P17:S19 T17:T18 BH18 U17:BH17 U18:X19 AE18:AH19 AO18:AR19 AY18:BB19 Y18 AI18 AS18 BC18 Z18:AC19 AJ18:AM19 AT18:AW19 BD18:BG19 AD18 AN18 AX18 BI17:BL19 BM17:BM18">
      <formula1>0</formula1>
      <formula2>9</formula2>
    </dataValidation>
    <dataValidation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K8:BM16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orientation="landscape" horizontalDpi="300" verticalDpi="300" r:id="rId1"/>
  <headerFooter alignWithMargins="0"/>
  <rowBreaks count="2" manualBreakCount="2">
    <brk id="21" min="2" max="64" man="1"/>
    <brk id="24" min="2" max="6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5">
    <pageSetUpPr fitToPage="1"/>
  </sheetPr>
  <dimension ref="A1:BM27"/>
  <sheetViews>
    <sheetView showGridLines="0" showZeros="0" workbookViewId="0">
      <pane xSplit="4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AR25" sqref="AR25"/>
    </sheetView>
  </sheetViews>
  <sheetFormatPr defaultRowHeight="12.75"/>
  <cols>
    <col min="1" max="1" width="4.7109375" style="9" hidden="1" customWidth="1"/>
    <col min="2" max="2" width="11.7109375" style="9" customWidth="1"/>
    <col min="3" max="3" width="7" style="9" customWidth="1"/>
    <col min="4" max="4" width="38.28515625" style="9" customWidth="1"/>
    <col min="5" max="10" width="4.7109375" style="9" customWidth="1"/>
    <col min="11" max="14" width="2.7109375" style="9" hidden="1" customWidth="1"/>
    <col min="15" max="15" width="4.7109375" style="9" hidden="1" customWidth="1"/>
    <col min="16" max="19" width="2.7109375" style="9" hidden="1" customWidth="1"/>
    <col min="20" max="20" width="4.7109375" style="9" hidden="1" customWidth="1"/>
    <col min="21" max="24" width="2.7109375" style="9" hidden="1" customWidth="1"/>
    <col min="25" max="25" width="4.7109375" style="9" hidden="1" customWidth="1"/>
    <col min="26" max="29" width="2.7109375" style="9" customWidth="1"/>
    <col min="30" max="30" width="4.7109375" style="9" customWidth="1"/>
    <col min="31" max="34" width="2.7109375" style="9" customWidth="1"/>
    <col min="35" max="35" width="4.7109375" style="9" customWidth="1"/>
    <col min="36" max="39" width="2.7109375" style="9" customWidth="1"/>
    <col min="40" max="40" width="4.7109375" style="9" customWidth="1"/>
    <col min="41" max="44" width="2.7109375" style="9" customWidth="1"/>
    <col min="45" max="45" width="4.7109375" style="9" customWidth="1"/>
    <col min="46" max="49" width="2.7109375" style="9" hidden="1" customWidth="1"/>
    <col min="50" max="50" width="4.7109375" style="9" hidden="1" customWidth="1"/>
    <col min="51" max="54" width="2.7109375" style="9" hidden="1" customWidth="1"/>
    <col min="55" max="55" width="4.7109375" style="9" hidden="1" customWidth="1"/>
    <col min="56" max="59" width="2.7109375" style="9" hidden="1" customWidth="1"/>
    <col min="60" max="60" width="4.7109375" style="9" hidden="1" customWidth="1"/>
    <col min="61" max="64" width="2.7109375" style="9" hidden="1" customWidth="1"/>
    <col min="65" max="65" width="4.7109375" style="9" hidden="1" customWidth="1"/>
    <col min="66" max="16384" width="9.140625" style="9"/>
  </cols>
  <sheetData>
    <row r="1" spans="1:65" ht="16.5" customHeight="1">
      <c r="D1" s="48"/>
      <c r="BH1" s="10" t="s">
        <v>37</v>
      </c>
      <c r="BI1" s="399">
        <f ca="1">Kierunek!AR2</f>
        <v>41243</v>
      </c>
      <c r="BJ1" s="399"/>
      <c r="BK1" s="399"/>
      <c r="BL1" s="399"/>
      <c r="BM1" s="399"/>
    </row>
    <row r="2" spans="1:65" s="84" customFormat="1" ht="16.5" customHeight="1">
      <c r="D2" s="139"/>
      <c r="E2" s="141" t="s">
        <v>34</v>
      </c>
      <c r="F2" s="192" t="str">
        <f>Kierunek!H2</f>
        <v>Technologia Żywności i Żywienie Człowieka, I stopień, stacjonarne</v>
      </c>
      <c r="BH2" s="144" t="s">
        <v>38</v>
      </c>
      <c r="BI2" s="422" t="e">
        <f>Kierunek!#REF!</f>
        <v>#REF!</v>
      </c>
      <c r="BJ2" s="422"/>
      <c r="BK2" s="422"/>
      <c r="BL2" s="422"/>
      <c r="BM2" s="422"/>
    </row>
    <row r="3" spans="1:65" s="84" customFormat="1" ht="16.5" customHeight="1">
      <c r="C3" s="146"/>
      <c r="D3" s="139"/>
      <c r="E3" s="141" t="s">
        <v>35</v>
      </c>
      <c r="F3" s="192" t="s">
        <v>86</v>
      </c>
      <c r="BH3" s="148" t="s">
        <v>36</v>
      </c>
      <c r="BI3" s="192" t="e">
        <f>Kierunek!#REF!</f>
        <v>#REF!</v>
      </c>
      <c r="BJ3" s="193"/>
      <c r="BK3" s="193"/>
      <c r="BL3" s="193"/>
      <c r="BM3" s="193"/>
    </row>
    <row r="4" spans="1:65" s="84" customFormat="1" ht="16.5" customHeight="1">
      <c r="C4" s="146"/>
      <c r="D4" s="139"/>
      <c r="E4" s="148"/>
    </row>
    <row r="5" spans="1:65" ht="13.5" customHeight="1">
      <c r="C5" s="406" t="s">
        <v>5</v>
      </c>
      <c r="D5" s="414" t="s">
        <v>132</v>
      </c>
      <c r="E5" s="411" t="s">
        <v>32</v>
      </c>
      <c r="F5" s="412"/>
      <c r="G5" s="412"/>
      <c r="H5" s="412"/>
      <c r="I5" s="412"/>
      <c r="J5" s="413"/>
      <c r="K5" s="403" t="s">
        <v>6</v>
      </c>
      <c r="L5" s="404"/>
      <c r="M5" s="404"/>
      <c r="N5" s="404"/>
      <c r="O5" s="405"/>
      <c r="P5" s="403" t="s">
        <v>7</v>
      </c>
      <c r="Q5" s="404"/>
      <c r="R5" s="404"/>
      <c r="S5" s="404"/>
      <c r="T5" s="405"/>
      <c r="U5" s="403" t="s">
        <v>8</v>
      </c>
      <c r="V5" s="404"/>
      <c r="W5" s="404"/>
      <c r="X5" s="404"/>
      <c r="Y5" s="405"/>
      <c r="Z5" s="403" t="s">
        <v>9</v>
      </c>
      <c r="AA5" s="404"/>
      <c r="AB5" s="404"/>
      <c r="AC5" s="404"/>
      <c r="AD5" s="405"/>
      <c r="AE5" s="403" t="s">
        <v>10</v>
      </c>
      <c r="AF5" s="404"/>
      <c r="AG5" s="404"/>
      <c r="AH5" s="404"/>
      <c r="AI5" s="405"/>
      <c r="AJ5" s="403" t="s">
        <v>11</v>
      </c>
      <c r="AK5" s="404"/>
      <c r="AL5" s="404"/>
      <c r="AM5" s="404"/>
      <c r="AN5" s="405"/>
      <c r="AO5" s="403" t="s">
        <v>12</v>
      </c>
      <c r="AP5" s="404"/>
      <c r="AQ5" s="404"/>
      <c r="AR5" s="404"/>
      <c r="AS5" s="405"/>
      <c r="AT5" s="403" t="s">
        <v>13</v>
      </c>
      <c r="AU5" s="404"/>
      <c r="AV5" s="404"/>
      <c r="AW5" s="404"/>
      <c r="AX5" s="405"/>
      <c r="AY5" s="403" t="s">
        <v>14</v>
      </c>
      <c r="AZ5" s="404"/>
      <c r="BA5" s="404"/>
      <c r="BB5" s="404"/>
      <c r="BC5" s="405"/>
      <c r="BD5" s="403" t="s">
        <v>15</v>
      </c>
      <c r="BE5" s="404"/>
      <c r="BF5" s="404"/>
      <c r="BG5" s="404"/>
      <c r="BH5" s="405"/>
      <c r="BI5" s="403" t="s">
        <v>16</v>
      </c>
      <c r="BJ5" s="404"/>
      <c r="BK5" s="404"/>
      <c r="BL5" s="404"/>
      <c r="BM5" s="405"/>
    </row>
    <row r="6" spans="1:65" ht="15" customHeight="1">
      <c r="C6" s="407"/>
      <c r="D6" s="415"/>
      <c r="E6" s="28" t="s">
        <v>0</v>
      </c>
      <c r="F6" s="29" t="s">
        <v>1</v>
      </c>
      <c r="G6" s="29" t="s">
        <v>2</v>
      </c>
      <c r="H6" s="30" t="s">
        <v>3</v>
      </c>
      <c r="I6" s="31" t="s">
        <v>4</v>
      </c>
      <c r="J6" s="17" t="s">
        <v>42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42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42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42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42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42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42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42</v>
      </c>
      <c r="AT6" s="14" t="s">
        <v>0</v>
      </c>
      <c r="AU6" s="15" t="s">
        <v>1</v>
      </c>
      <c r="AV6" s="15" t="s">
        <v>2</v>
      </c>
      <c r="AW6" s="16" t="s">
        <v>3</v>
      </c>
      <c r="AX6" s="17" t="s">
        <v>42</v>
      </c>
      <c r="AY6" s="14" t="s">
        <v>0</v>
      </c>
      <c r="AZ6" s="15" t="s">
        <v>1</v>
      </c>
      <c r="BA6" s="15" t="s">
        <v>2</v>
      </c>
      <c r="BB6" s="16" t="s">
        <v>3</v>
      </c>
      <c r="BC6" s="17" t="s">
        <v>42</v>
      </c>
      <c r="BD6" s="14" t="s">
        <v>0</v>
      </c>
      <c r="BE6" s="15" t="s">
        <v>1</v>
      </c>
      <c r="BF6" s="15" t="s">
        <v>2</v>
      </c>
      <c r="BG6" s="16" t="s">
        <v>3</v>
      </c>
      <c r="BH6" s="17" t="s">
        <v>42</v>
      </c>
      <c r="BI6" s="14" t="s">
        <v>0</v>
      </c>
      <c r="BJ6" s="15" t="s">
        <v>1</v>
      </c>
      <c r="BK6" s="15" t="s">
        <v>2</v>
      </c>
      <c r="BL6" s="16" t="s">
        <v>3</v>
      </c>
      <c r="BM6" s="17" t="s">
        <v>42</v>
      </c>
    </row>
    <row r="7" spans="1:65" ht="0.75" customHeight="1">
      <c r="C7" s="56"/>
      <c r="D7" s="57"/>
      <c r="E7" s="58"/>
      <c r="F7" s="59"/>
      <c r="G7" s="59"/>
      <c r="H7" s="60"/>
      <c r="I7" s="61"/>
      <c r="J7" s="62"/>
      <c r="K7" s="63"/>
      <c r="L7" s="64"/>
      <c r="M7" s="64"/>
      <c r="N7" s="65"/>
      <c r="O7" s="62"/>
      <c r="P7" s="63"/>
      <c r="Q7" s="64"/>
      <c r="R7" s="64"/>
      <c r="S7" s="65"/>
      <c r="T7" s="62"/>
      <c r="U7" s="63"/>
      <c r="V7" s="64"/>
      <c r="W7" s="64"/>
      <c r="X7" s="65"/>
      <c r="Y7" s="62"/>
      <c r="Z7" s="63"/>
      <c r="AA7" s="64"/>
      <c r="AB7" s="64"/>
      <c r="AC7" s="65"/>
      <c r="AD7" s="62"/>
      <c r="AE7" s="63"/>
      <c r="AF7" s="64"/>
      <c r="AG7" s="64"/>
      <c r="AH7" s="65"/>
      <c r="AI7" s="62"/>
      <c r="AJ7" s="63"/>
      <c r="AK7" s="64"/>
      <c r="AL7" s="64"/>
      <c r="AM7" s="65"/>
      <c r="AN7" s="62"/>
      <c r="AO7" s="63"/>
      <c r="AP7" s="64"/>
      <c r="AQ7" s="64"/>
      <c r="AR7" s="65"/>
      <c r="AS7" s="62"/>
      <c r="AT7" s="63"/>
      <c r="AU7" s="64"/>
      <c r="AV7" s="64"/>
      <c r="AW7" s="65"/>
      <c r="AX7" s="62"/>
      <c r="AY7" s="63"/>
      <c r="AZ7" s="64"/>
      <c r="BA7" s="64"/>
      <c r="BB7" s="65"/>
      <c r="BC7" s="62"/>
      <c r="BD7" s="63"/>
      <c r="BE7" s="64"/>
      <c r="BF7" s="64"/>
      <c r="BG7" s="65"/>
      <c r="BH7" s="62"/>
      <c r="BI7" s="63"/>
      <c r="BJ7" s="64"/>
      <c r="BK7" s="64"/>
      <c r="BL7" s="65"/>
      <c r="BM7" s="62"/>
    </row>
    <row r="8" spans="1:65" ht="0.75" customHeight="1" thickBot="1">
      <c r="C8" s="18"/>
      <c r="D8" s="50"/>
      <c r="E8" s="32">
        <f>tyg*SUMIF($K$6:$BM$6,E$6,$K8:$BM8)</f>
        <v>0</v>
      </c>
      <c r="F8" s="33">
        <f>tyg*SUMIF($K$6:$BM$6,F$6,$K8:$BM8)</f>
        <v>0</v>
      </c>
      <c r="G8" s="33">
        <f>tyg*SUMIF($K$6:$BM$6,G$6,$K8:$BM8)</f>
        <v>0</v>
      </c>
      <c r="H8" s="34">
        <f>tyg*SUMIF($K$6:$BM$6,H$6,$K8:$BM8)</f>
        <v>0</v>
      </c>
      <c r="I8" s="35">
        <f>SUM(E8:H8)</f>
        <v>0</v>
      </c>
      <c r="J8" s="36">
        <f t="shared" ref="J8:J18" si="0">SUMIF($K$6:$BM$6,J$6,$K8:$BM8)</f>
        <v>0</v>
      </c>
      <c r="K8" s="19"/>
      <c r="L8" s="20"/>
      <c r="M8" s="20"/>
      <c r="N8" s="21"/>
      <c r="O8" s="22"/>
      <c r="P8" s="19"/>
      <c r="Q8" s="20"/>
      <c r="R8" s="20"/>
      <c r="S8" s="21"/>
      <c r="T8" s="22"/>
      <c r="U8" s="19"/>
      <c r="V8" s="20"/>
      <c r="W8" s="20"/>
      <c r="X8" s="21"/>
      <c r="Y8" s="22"/>
      <c r="Z8" s="19"/>
      <c r="AA8" s="20"/>
      <c r="AB8" s="20"/>
      <c r="AC8" s="21"/>
      <c r="AD8" s="22"/>
      <c r="AE8" s="100"/>
      <c r="AF8" s="20"/>
      <c r="AG8" s="20"/>
      <c r="AH8" s="21"/>
      <c r="AI8" s="22"/>
      <c r="AJ8" s="100"/>
      <c r="AK8" s="117"/>
      <c r="AL8" s="20"/>
      <c r="AM8" s="21"/>
      <c r="AN8" s="22"/>
      <c r="AO8" s="19"/>
      <c r="AP8" s="20"/>
      <c r="AQ8" s="20"/>
      <c r="AR8" s="21"/>
      <c r="AS8" s="22"/>
      <c r="AT8" s="19"/>
      <c r="AU8" s="20"/>
      <c r="AV8" s="20"/>
      <c r="AW8" s="21"/>
      <c r="AX8" s="22"/>
      <c r="AY8" s="19"/>
      <c r="AZ8" s="20"/>
      <c r="BA8" s="20"/>
      <c r="BB8" s="21"/>
      <c r="BC8" s="22"/>
      <c r="BD8" s="19"/>
      <c r="BE8" s="20"/>
      <c r="BF8" s="20"/>
      <c r="BG8" s="21"/>
      <c r="BH8" s="22"/>
      <c r="BI8" s="19"/>
      <c r="BJ8" s="20"/>
      <c r="BK8" s="20"/>
      <c r="BL8" s="21"/>
      <c r="BM8" s="22"/>
    </row>
    <row r="9" spans="1:65" ht="13.5" customHeight="1" thickBot="1">
      <c r="A9" s="9">
        <v>1</v>
      </c>
      <c r="B9" s="205" t="s">
        <v>167</v>
      </c>
      <c r="C9" s="18" t="s">
        <v>133</v>
      </c>
      <c r="D9" s="69" t="s">
        <v>82</v>
      </c>
      <c r="E9" s="70">
        <f t="shared" ref="E9:H17" si="1">15*(Z9+AE9+AJ9+AO9)</f>
        <v>15</v>
      </c>
      <c r="F9" s="70">
        <f t="shared" si="1"/>
        <v>15</v>
      </c>
      <c r="G9" s="70">
        <f t="shared" si="1"/>
        <v>0</v>
      </c>
      <c r="H9" s="70">
        <f t="shared" si="1"/>
        <v>15</v>
      </c>
      <c r="I9" s="71">
        <f>SUM(E9:H9)</f>
        <v>45</v>
      </c>
      <c r="J9" s="36">
        <f t="shared" si="0"/>
        <v>4</v>
      </c>
      <c r="K9" s="52"/>
      <c r="L9" s="55"/>
      <c r="M9" s="55"/>
      <c r="N9" s="72"/>
      <c r="O9" s="73"/>
      <c r="P9" s="52"/>
      <c r="Q9" s="55"/>
      <c r="R9" s="55"/>
      <c r="S9" s="72"/>
      <c r="T9" s="73"/>
      <c r="U9" s="52"/>
      <c r="V9" s="55"/>
      <c r="W9" s="55"/>
      <c r="X9" s="72"/>
      <c r="Y9" s="114"/>
      <c r="Z9" s="55"/>
      <c r="AA9" s="55"/>
      <c r="AB9" s="55"/>
      <c r="AC9" s="55"/>
      <c r="AD9" s="125"/>
      <c r="AE9" s="130"/>
      <c r="AF9" s="20"/>
      <c r="AG9" s="20"/>
      <c r="AH9" s="20"/>
      <c r="AI9" s="126"/>
      <c r="AJ9" s="128">
        <v>1</v>
      </c>
      <c r="AK9" s="131">
        <v>1</v>
      </c>
      <c r="AL9" s="20"/>
      <c r="AM9" s="20">
        <v>1</v>
      </c>
      <c r="AN9" s="125">
        <v>4</v>
      </c>
      <c r="AO9" s="20"/>
      <c r="AP9" s="20"/>
      <c r="AQ9" s="20"/>
      <c r="AR9" s="20"/>
      <c r="AS9" s="125"/>
      <c r="AT9" s="101"/>
      <c r="AU9" s="20"/>
      <c r="AV9" s="20"/>
      <c r="AW9" s="21"/>
      <c r="AX9" s="22"/>
      <c r="AY9" s="19"/>
      <c r="AZ9" s="20"/>
      <c r="BA9" s="20"/>
      <c r="BB9" s="21"/>
      <c r="BC9" s="22"/>
      <c r="BD9" s="19"/>
      <c r="BE9" s="20"/>
      <c r="BF9" s="20"/>
      <c r="BG9" s="21"/>
      <c r="BH9" s="22"/>
      <c r="BI9" s="19"/>
      <c r="BJ9" s="20"/>
      <c r="BK9" s="20"/>
      <c r="BL9" s="21"/>
      <c r="BM9" s="22"/>
    </row>
    <row r="10" spans="1:65" ht="13.5" customHeight="1" thickBot="1">
      <c r="C10" s="18" t="s">
        <v>134</v>
      </c>
      <c r="D10" s="69" t="s">
        <v>108</v>
      </c>
      <c r="E10" s="70">
        <f t="shared" si="1"/>
        <v>30</v>
      </c>
      <c r="F10" s="70">
        <f t="shared" si="1"/>
        <v>15</v>
      </c>
      <c r="G10" s="70">
        <v>30</v>
      </c>
      <c r="H10" s="70">
        <f t="shared" si="1"/>
        <v>0</v>
      </c>
      <c r="I10" s="71">
        <f t="shared" ref="I10:I18" si="2">SUM(E10:H10)</f>
        <v>75</v>
      </c>
      <c r="J10" s="36">
        <f t="shared" si="0"/>
        <v>6</v>
      </c>
      <c r="K10" s="52"/>
      <c r="L10" s="55"/>
      <c r="M10" s="55"/>
      <c r="N10" s="72"/>
      <c r="O10" s="73"/>
      <c r="P10" s="52"/>
      <c r="Q10" s="55"/>
      <c r="R10" s="55"/>
      <c r="S10" s="72"/>
      <c r="T10" s="73"/>
      <c r="U10" s="52"/>
      <c r="V10" s="55"/>
      <c r="W10" s="55"/>
      <c r="X10" s="72"/>
      <c r="Y10" s="114"/>
      <c r="Z10" s="55"/>
      <c r="AA10" s="55"/>
      <c r="AB10" s="55"/>
      <c r="AC10" s="55"/>
      <c r="AD10" s="126"/>
      <c r="AE10" s="128">
        <v>2</v>
      </c>
      <c r="AF10" s="131">
        <v>1</v>
      </c>
      <c r="AG10" s="20">
        <v>2</v>
      </c>
      <c r="AH10" s="20"/>
      <c r="AI10" s="126">
        <v>6</v>
      </c>
      <c r="AJ10" s="201"/>
      <c r="AK10" s="200"/>
      <c r="AL10" s="20"/>
      <c r="AM10" s="20"/>
      <c r="AN10" s="125"/>
      <c r="AO10" s="20"/>
      <c r="AP10" s="20"/>
      <c r="AQ10" s="20"/>
      <c r="AR10" s="20"/>
      <c r="AS10" s="125"/>
      <c r="AT10" s="101"/>
      <c r="AU10" s="20"/>
      <c r="AV10" s="20"/>
      <c r="AW10" s="21"/>
      <c r="AX10" s="22"/>
      <c r="AY10" s="19"/>
      <c r="AZ10" s="20"/>
      <c r="BA10" s="20"/>
      <c r="BB10" s="21"/>
      <c r="BC10" s="22"/>
      <c r="BD10" s="19"/>
      <c r="BE10" s="20"/>
      <c r="BF10" s="20"/>
      <c r="BG10" s="21"/>
      <c r="BH10" s="22"/>
      <c r="BI10" s="19"/>
      <c r="BJ10" s="20"/>
      <c r="BK10" s="20"/>
      <c r="BL10" s="21"/>
      <c r="BM10" s="22"/>
    </row>
    <row r="11" spans="1:65" ht="13.5" customHeight="1" thickBot="1">
      <c r="B11" s="206" t="s">
        <v>168</v>
      </c>
      <c r="C11" s="18" t="s">
        <v>135</v>
      </c>
      <c r="D11" s="69" t="s">
        <v>152</v>
      </c>
      <c r="E11" s="70">
        <f t="shared" si="1"/>
        <v>15</v>
      </c>
      <c r="F11" s="70">
        <f t="shared" si="1"/>
        <v>0</v>
      </c>
      <c r="G11" s="70">
        <f t="shared" si="1"/>
        <v>15</v>
      </c>
      <c r="H11" s="70">
        <f t="shared" si="1"/>
        <v>0</v>
      </c>
      <c r="I11" s="71">
        <f t="shared" si="2"/>
        <v>30</v>
      </c>
      <c r="J11" s="36">
        <f t="shared" si="0"/>
        <v>3</v>
      </c>
      <c r="K11" s="52"/>
      <c r="L11" s="55"/>
      <c r="M11" s="55"/>
      <c r="N11" s="72"/>
      <c r="O11" s="73"/>
      <c r="P11" s="52"/>
      <c r="Q11" s="55"/>
      <c r="R11" s="55"/>
      <c r="S11" s="72"/>
      <c r="T11" s="73"/>
      <c r="U11" s="52"/>
      <c r="V11" s="55"/>
      <c r="W11" s="55"/>
      <c r="X11" s="72"/>
      <c r="Y11" s="114"/>
      <c r="Z11" s="55"/>
      <c r="AA11" s="55"/>
      <c r="AB11" s="55"/>
      <c r="AC11" s="55"/>
      <c r="AD11" s="126"/>
      <c r="AE11" s="201">
        <v>1</v>
      </c>
      <c r="AF11" s="20"/>
      <c r="AG11" s="123"/>
      <c r="AH11" s="20"/>
      <c r="AI11" s="125">
        <v>1</v>
      </c>
      <c r="AJ11" s="134"/>
      <c r="AK11" s="55"/>
      <c r="AL11" s="20">
        <v>1</v>
      </c>
      <c r="AM11" s="20"/>
      <c r="AN11" s="125">
        <v>2</v>
      </c>
      <c r="AO11" s="20"/>
      <c r="AP11" s="20"/>
      <c r="AQ11" s="20"/>
      <c r="AR11" s="20"/>
      <c r="AS11" s="125"/>
      <c r="AT11" s="101"/>
      <c r="AU11" s="20"/>
      <c r="AV11" s="20"/>
      <c r="AW11" s="21"/>
      <c r="AX11" s="22"/>
      <c r="AY11" s="19"/>
      <c r="AZ11" s="20"/>
      <c r="BA11" s="20"/>
      <c r="BB11" s="21"/>
      <c r="BC11" s="22"/>
      <c r="BD11" s="19"/>
      <c r="BE11" s="20"/>
      <c r="BF11" s="20"/>
      <c r="BG11" s="21"/>
      <c r="BH11" s="22"/>
      <c r="BI11" s="19"/>
      <c r="BJ11" s="20"/>
      <c r="BK11" s="20"/>
      <c r="BL11" s="21"/>
      <c r="BM11" s="22"/>
    </row>
    <row r="12" spans="1:65" ht="13.5" customHeight="1" thickBot="1">
      <c r="C12" s="18" t="s">
        <v>136</v>
      </c>
      <c r="D12" s="69" t="s">
        <v>83</v>
      </c>
      <c r="E12" s="70">
        <f t="shared" si="1"/>
        <v>45</v>
      </c>
      <c r="F12" s="70">
        <f t="shared" si="1"/>
        <v>15</v>
      </c>
      <c r="G12" s="70">
        <f t="shared" si="1"/>
        <v>0</v>
      </c>
      <c r="H12" s="70">
        <v>15</v>
      </c>
      <c r="I12" s="71">
        <f t="shared" si="2"/>
        <v>75</v>
      </c>
      <c r="J12" s="36">
        <f t="shared" si="0"/>
        <v>5</v>
      </c>
      <c r="K12" s="52"/>
      <c r="L12" s="55"/>
      <c r="M12" s="55"/>
      <c r="N12" s="72"/>
      <c r="O12" s="73"/>
      <c r="P12" s="52"/>
      <c r="Q12" s="55"/>
      <c r="R12" s="55"/>
      <c r="S12" s="72"/>
      <c r="T12" s="73"/>
      <c r="U12" s="52"/>
      <c r="V12" s="55"/>
      <c r="W12" s="55"/>
      <c r="X12" s="72"/>
      <c r="Y12" s="114"/>
      <c r="Z12" s="55"/>
      <c r="AA12" s="55"/>
      <c r="AB12" s="55"/>
      <c r="AC12" s="55"/>
      <c r="AD12" s="125"/>
      <c r="AE12" s="127"/>
      <c r="AF12" s="20"/>
      <c r="AG12" s="20"/>
      <c r="AH12" s="20"/>
      <c r="AI12" s="126"/>
      <c r="AJ12" s="128">
        <v>3</v>
      </c>
      <c r="AK12" s="131">
        <v>1</v>
      </c>
      <c r="AL12" s="20"/>
      <c r="AM12" s="123">
        <v>1</v>
      </c>
      <c r="AN12" s="126">
        <v>5</v>
      </c>
      <c r="AO12" s="224"/>
      <c r="AP12" s="224"/>
      <c r="AQ12" s="20"/>
      <c r="AR12" s="123"/>
      <c r="AS12" s="125"/>
      <c r="AT12" s="101"/>
      <c r="AU12" s="20"/>
      <c r="AV12" s="20"/>
      <c r="AW12" s="21"/>
      <c r="AX12" s="22"/>
      <c r="AY12" s="19"/>
      <c r="AZ12" s="20"/>
      <c r="BA12" s="20"/>
      <c r="BB12" s="21"/>
      <c r="BC12" s="22"/>
      <c r="BD12" s="19"/>
      <c r="BE12" s="20"/>
      <c r="BF12" s="20"/>
      <c r="BG12" s="21"/>
      <c r="BH12" s="22"/>
      <c r="BI12" s="19"/>
      <c r="BJ12" s="20"/>
      <c r="BK12" s="20"/>
      <c r="BL12" s="21"/>
      <c r="BM12" s="22"/>
    </row>
    <row r="13" spans="1:65" ht="13.5" customHeight="1" thickBot="1">
      <c r="C13" s="18" t="s">
        <v>137</v>
      </c>
      <c r="D13" s="69" t="s">
        <v>109</v>
      </c>
      <c r="E13" s="70">
        <f t="shared" si="1"/>
        <v>30</v>
      </c>
      <c r="F13" s="70">
        <f>15*(AA13+AF13+AK13+AP13)</f>
        <v>15</v>
      </c>
      <c r="G13" s="70">
        <f>15*(AB13+AG13+AL13+AQ13)</f>
        <v>0</v>
      </c>
      <c r="H13" s="70">
        <f t="shared" si="1"/>
        <v>0</v>
      </c>
      <c r="I13" s="71">
        <f t="shared" si="2"/>
        <v>45</v>
      </c>
      <c r="J13" s="36">
        <f t="shared" si="0"/>
        <v>3</v>
      </c>
      <c r="K13" s="52"/>
      <c r="L13" s="55"/>
      <c r="M13" s="55"/>
      <c r="N13" s="72"/>
      <c r="O13" s="73"/>
      <c r="P13" s="52"/>
      <c r="Q13" s="55"/>
      <c r="R13" s="55"/>
      <c r="S13" s="72"/>
      <c r="T13" s="73"/>
      <c r="U13" s="52"/>
      <c r="V13" s="55"/>
      <c r="W13" s="55"/>
      <c r="X13" s="72"/>
      <c r="Y13" s="114"/>
      <c r="Z13" s="55"/>
      <c r="AA13" s="55"/>
      <c r="AB13" s="55"/>
      <c r="AC13" s="55"/>
      <c r="AD13" s="125"/>
      <c r="AE13" s="117"/>
      <c r="AF13" s="20"/>
      <c r="AG13" s="20"/>
      <c r="AH13" s="20"/>
      <c r="AI13" s="125"/>
      <c r="AJ13" s="127">
        <v>2</v>
      </c>
      <c r="AK13" s="20">
        <v>1</v>
      </c>
      <c r="AL13" s="20"/>
      <c r="AM13" s="20"/>
      <c r="AN13" s="125">
        <v>3</v>
      </c>
      <c r="AO13" s="235"/>
      <c r="AP13" s="20"/>
      <c r="AQ13" s="20"/>
      <c r="AR13" s="20"/>
      <c r="AS13" s="125"/>
      <c r="AT13" s="101"/>
      <c r="AU13" s="20"/>
      <c r="AV13" s="20"/>
      <c r="AW13" s="21"/>
      <c r="AX13" s="22"/>
      <c r="AY13" s="19"/>
      <c r="AZ13" s="20"/>
      <c r="BA13" s="20"/>
      <c r="BB13" s="21"/>
      <c r="BC13" s="22"/>
      <c r="BD13" s="19"/>
      <c r="BE13" s="20"/>
      <c r="BF13" s="20"/>
      <c r="BG13" s="21"/>
      <c r="BH13" s="22"/>
      <c r="BI13" s="19"/>
      <c r="BJ13" s="20"/>
      <c r="BK13" s="20"/>
      <c r="BL13" s="21"/>
      <c r="BM13" s="22"/>
    </row>
    <row r="14" spans="1:65" ht="13.5" customHeight="1" thickBot="1">
      <c r="C14" s="18" t="s">
        <v>138</v>
      </c>
      <c r="D14" s="69" t="s">
        <v>84</v>
      </c>
      <c r="E14" s="70">
        <f t="shared" si="1"/>
        <v>15</v>
      </c>
      <c r="F14" s="70">
        <f t="shared" si="1"/>
        <v>0</v>
      </c>
      <c r="G14" s="70">
        <v>15</v>
      </c>
      <c r="H14" s="70">
        <f t="shared" si="1"/>
        <v>0</v>
      </c>
      <c r="I14" s="71">
        <f t="shared" si="2"/>
        <v>30</v>
      </c>
      <c r="J14" s="36">
        <f t="shared" si="0"/>
        <v>3</v>
      </c>
      <c r="K14" s="52"/>
      <c r="L14" s="55"/>
      <c r="M14" s="55"/>
      <c r="N14" s="72"/>
      <c r="O14" s="73"/>
      <c r="P14" s="52"/>
      <c r="Q14" s="55"/>
      <c r="R14" s="55"/>
      <c r="S14" s="72"/>
      <c r="T14" s="73"/>
      <c r="U14" s="52"/>
      <c r="V14" s="55"/>
      <c r="W14" s="55"/>
      <c r="X14" s="72"/>
      <c r="Y14" s="114"/>
      <c r="Z14" s="55"/>
      <c r="AA14" s="55"/>
      <c r="AB14" s="55"/>
      <c r="AC14" s="55"/>
      <c r="AD14" s="126"/>
      <c r="AE14" s="202"/>
      <c r="AF14" s="20"/>
      <c r="AG14" s="20"/>
      <c r="AH14" s="20"/>
      <c r="AI14" s="125"/>
      <c r="AJ14" s="20"/>
      <c r="AK14" s="20"/>
      <c r="AL14" s="20"/>
      <c r="AM14" s="20"/>
      <c r="AN14" s="126"/>
      <c r="AO14" s="221">
        <v>1</v>
      </c>
      <c r="AP14" s="101"/>
      <c r="AQ14" s="20">
        <v>1</v>
      </c>
      <c r="AR14" s="20"/>
      <c r="AS14" s="125">
        <v>3</v>
      </c>
      <c r="AT14" s="101"/>
      <c r="AU14" s="20"/>
      <c r="AV14" s="20"/>
      <c r="AW14" s="21"/>
      <c r="AX14" s="22"/>
      <c r="AY14" s="19"/>
      <c r="AZ14" s="20"/>
      <c r="BA14" s="20"/>
      <c r="BB14" s="21"/>
      <c r="BC14" s="22"/>
      <c r="BD14" s="19"/>
      <c r="BE14" s="20"/>
      <c r="BF14" s="20"/>
      <c r="BG14" s="21"/>
      <c r="BH14" s="22"/>
      <c r="BI14" s="19"/>
      <c r="BJ14" s="20"/>
      <c r="BK14" s="20"/>
      <c r="BL14" s="21"/>
      <c r="BM14" s="22"/>
    </row>
    <row r="15" spans="1:65" ht="13.5" customHeight="1" thickBot="1">
      <c r="C15" s="18" t="s">
        <v>139</v>
      </c>
      <c r="D15" s="69" t="s">
        <v>185</v>
      </c>
      <c r="E15" s="70"/>
      <c r="F15" s="70">
        <f t="shared" si="1"/>
        <v>0</v>
      </c>
      <c r="G15" s="70">
        <f t="shared" si="1"/>
        <v>0</v>
      </c>
      <c r="H15" s="70">
        <f t="shared" si="1"/>
        <v>15</v>
      </c>
      <c r="I15" s="71">
        <f t="shared" si="2"/>
        <v>15</v>
      </c>
      <c r="J15" s="36">
        <f t="shared" si="0"/>
        <v>0</v>
      </c>
      <c r="K15" s="52"/>
      <c r="L15" s="55"/>
      <c r="M15" s="55"/>
      <c r="N15" s="72"/>
      <c r="O15" s="73"/>
      <c r="P15" s="52"/>
      <c r="Q15" s="55"/>
      <c r="R15" s="55"/>
      <c r="S15" s="72"/>
      <c r="T15" s="73"/>
      <c r="U15" s="52"/>
      <c r="V15" s="55"/>
      <c r="W15" s="55"/>
      <c r="X15" s="72"/>
      <c r="Y15" s="114"/>
      <c r="Z15" s="55"/>
      <c r="AA15" s="55"/>
      <c r="AB15" s="55"/>
      <c r="AC15" s="55"/>
      <c r="AD15" s="126"/>
      <c r="AE15" s="203"/>
      <c r="AF15" s="20"/>
      <c r="AG15" s="20"/>
      <c r="AH15" s="20"/>
      <c r="AI15" s="125"/>
      <c r="AJ15" s="20"/>
      <c r="AK15" s="20"/>
      <c r="AL15" s="20"/>
      <c r="AM15" s="20">
        <v>1</v>
      </c>
      <c r="AN15" s="125"/>
      <c r="AO15" s="194"/>
      <c r="AP15" s="20"/>
      <c r="AQ15" s="20"/>
      <c r="AR15" s="20"/>
      <c r="AS15" s="125"/>
      <c r="AT15" s="101"/>
      <c r="AU15" s="20"/>
      <c r="AV15" s="20"/>
      <c r="AW15" s="21"/>
      <c r="AX15" s="22"/>
      <c r="AY15" s="19"/>
      <c r="AZ15" s="20"/>
      <c r="BA15" s="20"/>
      <c r="BB15" s="21"/>
      <c r="BC15" s="22"/>
      <c r="BD15" s="19"/>
      <c r="BE15" s="20"/>
      <c r="BF15" s="20"/>
      <c r="BG15" s="21"/>
      <c r="BH15" s="22"/>
      <c r="BI15" s="19"/>
      <c r="BJ15" s="20"/>
      <c r="BK15" s="20"/>
      <c r="BL15" s="21"/>
      <c r="BM15" s="22"/>
    </row>
    <row r="16" spans="1:65" ht="13.5" customHeight="1" thickBot="1">
      <c r="C16" s="18" t="s">
        <v>151</v>
      </c>
      <c r="D16" s="69" t="s">
        <v>157</v>
      </c>
      <c r="E16" s="70">
        <f t="shared" si="1"/>
        <v>15</v>
      </c>
      <c r="F16" s="70">
        <f t="shared" si="1"/>
        <v>0</v>
      </c>
      <c r="G16" s="70">
        <f t="shared" si="1"/>
        <v>0</v>
      </c>
      <c r="H16" s="70">
        <f t="shared" si="1"/>
        <v>15</v>
      </c>
      <c r="I16" s="71">
        <f t="shared" si="2"/>
        <v>30</v>
      </c>
      <c r="J16" s="36">
        <f t="shared" si="0"/>
        <v>3</v>
      </c>
      <c r="K16" s="52"/>
      <c r="L16" s="55"/>
      <c r="M16" s="55"/>
      <c r="N16" s="72"/>
      <c r="O16" s="73"/>
      <c r="P16" s="52"/>
      <c r="Q16" s="55"/>
      <c r="R16" s="55"/>
      <c r="S16" s="72"/>
      <c r="T16" s="73"/>
      <c r="U16" s="52"/>
      <c r="V16" s="55"/>
      <c r="W16" s="55"/>
      <c r="X16" s="72"/>
      <c r="Y16" s="114"/>
      <c r="Z16" s="55"/>
      <c r="AA16" s="55"/>
      <c r="AB16" s="55"/>
      <c r="AC16" s="55"/>
      <c r="AD16" s="126"/>
      <c r="AE16" s="128">
        <v>1</v>
      </c>
      <c r="AF16" s="101"/>
      <c r="AG16" s="20"/>
      <c r="AH16" s="20">
        <v>1</v>
      </c>
      <c r="AI16" s="125">
        <v>3</v>
      </c>
      <c r="AJ16" s="20"/>
      <c r="AK16" s="20"/>
      <c r="AL16" s="20"/>
      <c r="AM16" s="20"/>
      <c r="AN16" s="125"/>
      <c r="AO16" s="20"/>
      <c r="AP16" s="20"/>
      <c r="AQ16" s="20"/>
      <c r="AR16" s="20"/>
      <c r="AS16" s="125"/>
      <c r="AT16" s="101"/>
      <c r="AU16" s="20"/>
      <c r="AV16" s="20"/>
      <c r="AW16" s="21"/>
      <c r="AX16" s="22"/>
      <c r="AY16" s="19"/>
      <c r="AZ16" s="20"/>
      <c r="BA16" s="20"/>
      <c r="BB16" s="21"/>
      <c r="BC16" s="22"/>
      <c r="BD16" s="19"/>
      <c r="BE16" s="20"/>
      <c r="BF16" s="20"/>
      <c r="BG16" s="21"/>
      <c r="BH16" s="22"/>
      <c r="BI16" s="19"/>
      <c r="BJ16" s="20"/>
      <c r="BK16" s="20"/>
      <c r="BL16" s="21"/>
      <c r="BM16" s="22"/>
    </row>
    <row r="17" spans="1:65" ht="13.5" customHeight="1">
      <c r="A17" s="9">
        <v>1</v>
      </c>
      <c r="C17" s="18"/>
      <c r="D17" s="69"/>
      <c r="E17" s="70">
        <f t="shared" si="1"/>
        <v>0</v>
      </c>
      <c r="F17" s="70">
        <f t="shared" si="1"/>
        <v>0</v>
      </c>
      <c r="G17" s="70">
        <f t="shared" si="1"/>
        <v>0</v>
      </c>
      <c r="H17" s="70">
        <f t="shared" si="1"/>
        <v>0</v>
      </c>
      <c r="I17" s="71">
        <f t="shared" si="2"/>
        <v>0</v>
      </c>
      <c r="J17" s="36">
        <f t="shared" si="0"/>
        <v>0</v>
      </c>
      <c r="K17" s="52"/>
      <c r="L17" s="55"/>
      <c r="M17" s="55"/>
      <c r="N17" s="72"/>
      <c r="O17" s="73"/>
      <c r="P17" s="52"/>
      <c r="Q17" s="55"/>
      <c r="R17" s="55"/>
      <c r="S17" s="72"/>
      <c r="T17" s="73"/>
      <c r="U17" s="52"/>
      <c r="V17" s="55"/>
      <c r="W17" s="55"/>
      <c r="X17" s="72"/>
      <c r="Y17" s="114"/>
      <c r="Z17" s="55"/>
      <c r="AA17" s="55"/>
      <c r="AB17" s="55"/>
      <c r="AC17" s="55"/>
      <c r="AD17" s="125"/>
      <c r="AE17" s="133"/>
      <c r="AF17" s="55"/>
      <c r="AG17" s="55"/>
      <c r="AH17" s="55"/>
      <c r="AI17" s="125"/>
      <c r="AJ17" s="55"/>
      <c r="AK17" s="55"/>
      <c r="AL17" s="55"/>
      <c r="AM17" s="55"/>
      <c r="AN17" s="125"/>
      <c r="AO17" s="55"/>
      <c r="AP17" s="55"/>
      <c r="AQ17" s="55"/>
      <c r="AR17" s="55"/>
      <c r="AS17" s="125"/>
      <c r="AT17" s="101"/>
      <c r="AU17" s="20"/>
      <c r="AV17" s="20"/>
      <c r="AW17" s="21"/>
      <c r="AX17" s="22"/>
      <c r="AY17" s="19"/>
      <c r="AZ17" s="20"/>
      <c r="BA17" s="20"/>
      <c r="BB17" s="21"/>
      <c r="BC17" s="22"/>
      <c r="BD17" s="19"/>
      <c r="BE17" s="20"/>
      <c r="BF17" s="20"/>
      <c r="BG17" s="21"/>
      <c r="BH17" s="22"/>
      <c r="BI17" s="19"/>
      <c r="BJ17" s="20"/>
      <c r="BK17" s="20"/>
      <c r="BL17" s="21"/>
      <c r="BM17" s="22"/>
    </row>
    <row r="18" spans="1:65" ht="3.75" customHeight="1">
      <c r="A18" s="9">
        <v>1</v>
      </c>
      <c r="C18" s="23"/>
      <c r="D18" s="74"/>
      <c r="E18" s="75">
        <f>tyg*SUMIF($K$6:$BM$6,E$6,$K18:$BM18)</f>
        <v>0</v>
      </c>
      <c r="F18" s="76">
        <f>tyg*SUMIF($K$6:$BM$6,F$6,$K18:$BM18)</f>
        <v>0</v>
      </c>
      <c r="G18" s="76">
        <f>tyg*SUMIF($K$6:$BM$6,G$6,$K18:$BM18)</f>
        <v>0</v>
      </c>
      <c r="H18" s="77">
        <f>tyg*SUMIF($K$6:$BM$6,H$6,$K18:$BM18)</f>
        <v>0</v>
      </c>
      <c r="I18" s="78">
        <f t="shared" si="2"/>
        <v>0</v>
      </c>
      <c r="J18" s="37">
        <f t="shared" si="0"/>
        <v>0</v>
      </c>
      <c r="K18" s="79"/>
      <c r="L18" s="80"/>
      <c r="M18" s="80"/>
      <c r="N18" s="81"/>
      <c r="O18" s="82"/>
      <c r="P18" s="79"/>
      <c r="Q18" s="80"/>
      <c r="R18" s="80"/>
      <c r="S18" s="81"/>
      <c r="T18" s="82"/>
      <c r="U18" s="79"/>
      <c r="V18" s="80"/>
      <c r="W18" s="80"/>
      <c r="X18" s="81"/>
      <c r="Y18" s="82"/>
      <c r="Z18" s="79"/>
      <c r="AA18" s="80"/>
      <c r="AB18" s="80"/>
      <c r="AC18" s="81"/>
      <c r="AD18" s="27"/>
      <c r="AE18" s="79"/>
      <c r="AF18" s="80"/>
      <c r="AG18" s="80"/>
      <c r="AH18" s="81"/>
      <c r="AI18" s="27"/>
      <c r="AJ18" s="79"/>
      <c r="AK18" s="80"/>
      <c r="AL18" s="80"/>
      <c r="AM18" s="81"/>
      <c r="AN18" s="27"/>
      <c r="AO18" s="79"/>
      <c r="AP18" s="80"/>
      <c r="AQ18" s="80"/>
      <c r="AR18" s="81"/>
      <c r="AS18" s="27"/>
      <c r="AT18" s="24"/>
      <c r="AU18" s="25"/>
      <c r="AV18" s="25"/>
      <c r="AW18" s="26"/>
      <c r="AX18" s="27"/>
      <c r="AY18" s="24"/>
      <c r="AZ18" s="25"/>
      <c r="BA18" s="25"/>
      <c r="BB18" s="26"/>
      <c r="BC18" s="27"/>
      <c r="BD18" s="24"/>
      <c r="BE18" s="25"/>
      <c r="BF18" s="25"/>
      <c r="BG18" s="26"/>
      <c r="BH18" s="27"/>
      <c r="BI18" s="24"/>
      <c r="BJ18" s="25"/>
      <c r="BK18" s="25"/>
      <c r="BL18" s="26"/>
      <c r="BM18" s="27"/>
    </row>
    <row r="19" spans="1:65" ht="13.5" customHeight="1">
      <c r="A19" s="9">
        <v>2</v>
      </c>
      <c r="C19" s="418" t="s">
        <v>33</v>
      </c>
      <c r="D19" s="419"/>
      <c r="E19" s="38">
        <f t="shared" ref="E19:K19" si="3">SUM(E8:E18)</f>
        <v>165</v>
      </c>
      <c r="F19" s="39">
        <f t="shared" si="3"/>
        <v>60</v>
      </c>
      <c r="G19" s="39">
        <f t="shared" si="3"/>
        <v>60</v>
      </c>
      <c r="H19" s="40">
        <f t="shared" si="3"/>
        <v>60</v>
      </c>
      <c r="I19" s="416">
        <f t="shared" si="3"/>
        <v>345</v>
      </c>
      <c r="J19" s="410">
        <f>SUM(J8:J18)</f>
        <v>27</v>
      </c>
      <c r="K19" s="43">
        <f t="shared" si="3"/>
        <v>0</v>
      </c>
      <c r="L19" s="44">
        <f>SUM(L8:L18)-SUMIF($D$8:$D$18,"WF",L8:L18)</f>
        <v>0</v>
      </c>
      <c r="M19" s="44">
        <f>SUM(M8:M18)</f>
        <v>0</v>
      </c>
      <c r="N19" s="45">
        <f>SUM(N8:N18)</f>
        <v>0</v>
      </c>
      <c r="O19" s="410">
        <f>SUM(O8:O18)</f>
        <v>0</v>
      </c>
      <c r="P19" s="43">
        <f>SUM(P8:P18)</f>
        <v>0</v>
      </c>
      <c r="Q19" s="44">
        <f>SUM(Q8:Q18)-SUMIF($D$8:$D$18,"WF",Q8:Q18)</f>
        <v>0</v>
      </c>
      <c r="R19" s="44">
        <f>SUM(R8:R18)</f>
        <v>0</v>
      </c>
      <c r="S19" s="45">
        <f>SUM(S8:S18)</f>
        <v>0</v>
      </c>
      <c r="T19" s="410">
        <f>SUM(T8:T18)</f>
        <v>0</v>
      </c>
      <c r="U19" s="43">
        <f>SUM(U8:U18)</f>
        <v>0</v>
      </c>
      <c r="V19" s="44">
        <f>SUM(V8:V18)-SUMIF($D$8:$D$18,"WF",V8:V18)</f>
        <v>0</v>
      </c>
      <c r="W19" s="44">
        <f>SUM(W8:W18)</f>
        <v>0</v>
      </c>
      <c r="X19" s="45">
        <f>SUM(X8:X18)</f>
        <v>0</v>
      </c>
      <c r="Y19" s="410">
        <f>SUM(Y8:Y18)</f>
        <v>0</v>
      </c>
      <c r="Z19" s="43">
        <f>SUM(Z8:Z18)</f>
        <v>0</v>
      </c>
      <c r="AA19" s="44">
        <f>SUM(AA8:AA18)-SUMIF($D$8:$D$18,"WF",AA8:AA18)</f>
        <v>0</v>
      </c>
      <c r="AB19" s="44">
        <f>SUM(AB8:AB18)</f>
        <v>0</v>
      </c>
      <c r="AC19" s="45">
        <f>SUM(AC8:AC18)</f>
        <v>0</v>
      </c>
      <c r="AD19" s="410">
        <f>SUM(AD8:AD18)</f>
        <v>0</v>
      </c>
      <c r="AE19" s="43">
        <f>SUM(AE8:AE18)</f>
        <v>4</v>
      </c>
      <c r="AF19" s="44">
        <f>SUM(AF8:AF18)-SUMIF($D$8:$D$18,"WF",AF8:AF18)</f>
        <v>1</v>
      </c>
      <c r="AG19" s="44">
        <f>SUM(AG8:AG18)</f>
        <v>2</v>
      </c>
      <c r="AH19" s="45">
        <f>SUM(AH8:AH18)</f>
        <v>1</v>
      </c>
      <c r="AI19" s="410">
        <f>SUM(AI8:AI18)</f>
        <v>10</v>
      </c>
      <c r="AJ19" s="43">
        <f>SUM(AJ8:AJ18)</f>
        <v>6</v>
      </c>
      <c r="AK19" s="44">
        <f>SUM(AK8:AK18)-SUMIF($D$8:$D$18,"WF",AK8:AK18)</f>
        <v>3</v>
      </c>
      <c r="AL19" s="44">
        <f t="shared" ref="AL19:AT19" si="4">SUM(AL8:AL18)</f>
        <v>1</v>
      </c>
      <c r="AM19" s="45">
        <f t="shared" si="4"/>
        <v>3</v>
      </c>
      <c r="AN19" s="410">
        <f t="shared" si="4"/>
        <v>14</v>
      </c>
      <c r="AO19" s="43">
        <f t="shared" si="4"/>
        <v>1</v>
      </c>
      <c r="AP19" s="44">
        <f t="shared" si="4"/>
        <v>0</v>
      </c>
      <c r="AQ19" s="44">
        <f t="shared" si="4"/>
        <v>1</v>
      </c>
      <c r="AR19" s="45">
        <f t="shared" si="4"/>
        <v>0</v>
      </c>
      <c r="AS19" s="410">
        <f t="shared" si="4"/>
        <v>3</v>
      </c>
      <c r="AT19" s="43">
        <f t="shared" si="4"/>
        <v>0</v>
      </c>
      <c r="AU19" s="44">
        <f>SUM(AU8:AU18)-SUMIF($D$8:$D$18,"WF",AU8:AU18)</f>
        <v>0</v>
      </c>
      <c r="AV19" s="44">
        <f>SUM(AV8:AV18)</f>
        <v>0</v>
      </c>
      <c r="AW19" s="45">
        <f>SUM(AW8:AW18)</f>
        <v>0</v>
      </c>
      <c r="AX19" s="410">
        <f>SUM(AX8:AX18)</f>
        <v>0</v>
      </c>
      <c r="AY19" s="43">
        <f>SUM(AY8:AY18)</f>
        <v>0</v>
      </c>
      <c r="AZ19" s="44">
        <f>SUM(AZ8:AZ18)-SUMIF($D$8:$D$18,"WF",AZ8:AZ18)</f>
        <v>0</v>
      </c>
      <c r="BA19" s="44">
        <f>SUM(BA8:BA18)</f>
        <v>0</v>
      </c>
      <c r="BB19" s="45">
        <f>SUM(BB8:BB18)</f>
        <v>0</v>
      </c>
      <c r="BC19" s="410">
        <f>SUM(BC8:BC18)</f>
        <v>0</v>
      </c>
      <c r="BD19" s="43">
        <f>SUM(BD8:BD18)</f>
        <v>0</v>
      </c>
      <c r="BE19" s="44">
        <f>SUM(BE8:BE18)-SUMIF($D$8:$D$18,"WF",BE8:BE18)</f>
        <v>0</v>
      </c>
      <c r="BF19" s="44">
        <f>SUM(BF8:BF18)</f>
        <v>0</v>
      </c>
      <c r="BG19" s="45">
        <f>SUM(BG8:BG18)</f>
        <v>0</v>
      </c>
      <c r="BH19" s="410">
        <f>SUM(BH8:BH18)</f>
        <v>0</v>
      </c>
      <c r="BI19" s="43">
        <f>SUM(BI8:BI18)</f>
        <v>0</v>
      </c>
      <c r="BJ19" s="44">
        <f>SUM(BJ8:BJ18)-SUMIF($D$8:$D$18,"WF",BJ8:BJ18)</f>
        <v>0</v>
      </c>
      <c r="BK19" s="44">
        <f>SUM(BK8:BK18)</f>
        <v>0</v>
      </c>
      <c r="BL19" s="45">
        <f>SUM(BL8:BL18)</f>
        <v>0</v>
      </c>
      <c r="BM19" s="410">
        <f>SUM(BM8:BM18)</f>
        <v>0</v>
      </c>
    </row>
    <row r="20" spans="1:65" ht="13.5" customHeight="1">
      <c r="C20" s="420"/>
      <c r="D20" s="421"/>
      <c r="E20" s="400" t="str">
        <f>CONCATENATE(SUM(K20:BM20)," godz. x ",tyg," tygodni")</f>
        <v>23 godz. x 15 tygodni</v>
      </c>
      <c r="F20" s="401"/>
      <c r="G20" s="401"/>
      <c r="H20" s="401"/>
      <c r="I20" s="417"/>
      <c r="J20" s="409"/>
      <c r="K20" s="400">
        <f>SUM(K19:N19)</f>
        <v>0</v>
      </c>
      <c r="L20" s="401"/>
      <c r="M20" s="401"/>
      <c r="N20" s="402"/>
      <c r="O20" s="409"/>
      <c r="P20" s="400">
        <f>SUM(P19:S19)</f>
        <v>0</v>
      </c>
      <c r="Q20" s="401"/>
      <c r="R20" s="401"/>
      <c r="S20" s="402"/>
      <c r="T20" s="409"/>
      <c r="U20" s="400">
        <f>SUM(U19:X19)</f>
        <v>0</v>
      </c>
      <c r="V20" s="401"/>
      <c r="W20" s="401"/>
      <c r="X20" s="402"/>
      <c r="Y20" s="409"/>
      <c r="Z20" s="400">
        <f>SUM(Z19:AC19)</f>
        <v>0</v>
      </c>
      <c r="AA20" s="401"/>
      <c r="AB20" s="401"/>
      <c r="AC20" s="402"/>
      <c r="AD20" s="409"/>
      <c r="AE20" s="400">
        <f>SUM(AE19:AH19)</f>
        <v>8</v>
      </c>
      <c r="AF20" s="401"/>
      <c r="AG20" s="401"/>
      <c r="AH20" s="402"/>
      <c r="AI20" s="409"/>
      <c r="AJ20" s="400">
        <f>SUM(AJ19:AM19)</f>
        <v>13</v>
      </c>
      <c r="AK20" s="401"/>
      <c r="AL20" s="401"/>
      <c r="AM20" s="402"/>
      <c r="AN20" s="409"/>
      <c r="AO20" s="400">
        <f>SUM(AO19:AR19)</f>
        <v>2</v>
      </c>
      <c r="AP20" s="401"/>
      <c r="AQ20" s="401"/>
      <c r="AR20" s="402"/>
      <c r="AS20" s="409"/>
      <c r="AT20" s="400">
        <f>SUM(AT19:AW19)</f>
        <v>0</v>
      </c>
      <c r="AU20" s="401"/>
      <c r="AV20" s="401"/>
      <c r="AW20" s="402"/>
      <c r="AX20" s="409"/>
      <c r="AY20" s="400">
        <f>SUM(AY19:BB19)</f>
        <v>0</v>
      </c>
      <c r="AZ20" s="401"/>
      <c r="BA20" s="401"/>
      <c r="BB20" s="402"/>
      <c r="BC20" s="409"/>
      <c r="BD20" s="400">
        <f>SUM(BD19:BG19)</f>
        <v>0</v>
      </c>
      <c r="BE20" s="401"/>
      <c r="BF20" s="401"/>
      <c r="BG20" s="402"/>
      <c r="BH20" s="409"/>
      <c r="BI20" s="400">
        <f>SUM(BI19:BL19)</f>
        <v>0</v>
      </c>
      <c r="BJ20" s="401"/>
      <c r="BK20" s="401"/>
      <c r="BL20" s="402"/>
      <c r="BM20" s="409"/>
    </row>
    <row r="21" spans="1:65" ht="13.5" customHeight="1">
      <c r="C21" s="397" t="s">
        <v>47</v>
      </c>
      <c r="D21" s="398"/>
      <c r="E21" s="41">
        <v>4</v>
      </c>
      <c r="F21" s="42"/>
      <c r="G21" s="42"/>
      <c r="H21" s="42"/>
      <c r="I21" s="42"/>
      <c r="J21" s="42"/>
      <c r="K21" s="41" t="e">
        <f ca="1">LiczbaEgz(K8:N18)</f>
        <v>#NAME?</v>
      </c>
      <c r="L21" s="42"/>
      <c r="M21" s="42"/>
      <c r="N21" s="42"/>
      <c r="O21" s="42"/>
      <c r="P21" s="41" t="e">
        <f ca="1">LiczbaEgz(P8:S18)</f>
        <v>#NAME?</v>
      </c>
      <c r="Q21" s="42"/>
      <c r="R21" s="42"/>
      <c r="S21" s="42"/>
      <c r="T21" s="42"/>
      <c r="U21" s="41" t="e">
        <f ca="1">LiczbaEgz(U8:X18)</f>
        <v>#NAME?</v>
      </c>
      <c r="V21" s="42"/>
      <c r="W21" s="42"/>
      <c r="X21" s="42"/>
      <c r="Y21" s="42"/>
      <c r="Z21" s="41"/>
      <c r="AA21" s="42"/>
      <c r="AB21" s="42"/>
      <c r="AC21" s="42"/>
      <c r="AD21" s="42"/>
      <c r="AE21" s="41">
        <v>2</v>
      </c>
      <c r="AF21" s="42"/>
      <c r="AG21" s="42"/>
      <c r="AH21" s="42"/>
      <c r="AI21" s="42"/>
      <c r="AJ21" s="41">
        <v>2</v>
      </c>
      <c r="AK21" s="42"/>
      <c r="AL21" s="42"/>
      <c r="AM21" s="42"/>
      <c r="AN21" s="42"/>
      <c r="AO21" s="41"/>
      <c r="AP21" s="42"/>
      <c r="AQ21" s="42"/>
      <c r="AR21" s="42"/>
      <c r="AS21" s="42"/>
      <c r="AT21" s="41" t="e">
        <f ca="1">LiczbaEgz(AT8:AW18)</f>
        <v>#NAME?</v>
      </c>
      <c r="AU21" s="42"/>
      <c r="AV21" s="42"/>
      <c r="AW21" s="42"/>
      <c r="AX21" s="42"/>
      <c r="AY21" s="41" t="e">
        <f ca="1">LiczbaEgz(AY8:BB18)</f>
        <v>#NAME?</v>
      </c>
      <c r="AZ21" s="42"/>
      <c r="BA21" s="42"/>
      <c r="BB21" s="42"/>
      <c r="BC21" s="42"/>
      <c r="BD21" s="41" t="e">
        <f ca="1">LiczbaEgz(BD8:BG18)</f>
        <v>#NAME?</v>
      </c>
      <c r="BE21" s="42"/>
      <c r="BF21" s="42"/>
      <c r="BG21" s="42"/>
      <c r="BH21" s="42"/>
      <c r="BI21" s="41" t="e">
        <f ca="1">LiczbaEgz(BI8:BL18)</f>
        <v>#NAME?</v>
      </c>
      <c r="BJ21" s="42"/>
      <c r="BK21" s="42"/>
      <c r="BL21" s="42"/>
      <c r="BM21" s="42"/>
    </row>
    <row r="22" spans="1:65" ht="13.5" thickBot="1"/>
    <row r="23" spans="1:65" ht="13.5" thickBot="1">
      <c r="AA23" s="199">
        <v>2</v>
      </c>
      <c r="AB23" s="197">
        <v>1</v>
      </c>
      <c r="AC23" s="9" t="s">
        <v>51</v>
      </c>
    </row>
    <row r="24" spans="1:65" ht="13.5" thickBot="1">
      <c r="AA24" s="198">
        <v>2</v>
      </c>
      <c r="AB24" s="94"/>
    </row>
    <row r="25" spans="1:65" ht="13.5" thickTop="1">
      <c r="AA25" s="95"/>
    </row>
    <row r="26" spans="1:65">
      <c r="D26" s="190"/>
      <c r="AM26" s="188"/>
    </row>
    <row r="27" spans="1:65">
      <c r="AM27" s="189"/>
    </row>
  </sheetData>
  <mergeCells count="43">
    <mergeCell ref="BI1:BM1"/>
    <mergeCell ref="BI2:BM2"/>
    <mergeCell ref="AT5:AX5"/>
    <mergeCell ref="C5:C6"/>
    <mergeCell ref="D5:D6"/>
    <mergeCell ref="E5:J5"/>
    <mergeCell ref="K5:O5"/>
    <mergeCell ref="BD5:BH5"/>
    <mergeCell ref="AJ5:AN5"/>
    <mergeCell ref="AO5:AS5"/>
    <mergeCell ref="AY5:BC5"/>
    <mergeCell ref="P5:T5"/>
    <mergeCell ref="U5:Y5"/>
    <mergeCell ref="Z5:AD5"/>
    <mergeCell ref="AE5:AI5"/>
    <mergeCell ref="BI5:BM5"/>
    <mergeCell ref="C21:D21"/>
    <mergeCell ref="BH19:BH20"/>
    <mergeCell ref="AI19:AI20"/>
    <mergeCell ref="AN19:AN20"/>
    <mergeCell ref="C19:D20"/>
    <mergeCell ref="I19:I20"/>
    <mergeCell ref="J19:J20"/>
    <mergeCell ref="O19:O20"/>
    <mergeCell ref="Y19:Y20"/>
    <mergeCell ref="AS19:AS20"/>
    <mergeCell ref="AX19:AX20"/>
    <mergeCell ref="BC19:BC20"/>
    <mergeCell ref="AT20:AW20"/>
    <mergeCell ref="AY20:BB20"/>
    <mergeCell ref="T19:T20"/>
    <mergeCell ref="BM19:BM20"/>
    <mergeCell ref="E20:H20"/>
    <mergeCell ref="K20:N20"/>
    <mergeCell ref="P20:S20"/>
    <mergeCell ref="U20:X20"/>
    <mergeCell ref="Z20:AC20"/>
    <mergeCell ref="AE20:AH20"/>
    <mergeCell ref="AJ20:AM20"/>
    <mergeCell ref="AO20:AR20"/>
    <mergeCell ref="AD19:AD20"/>
    <mergeCell ref="BD20:BG20"/>
    <mergeCell ref="BI20:BL20"/>
  </mergeCells>
  <phoneticPr fontId="24" type="noConversion"/>
  <dataValidations count="2">
    <dataValidation type="whole"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K18:N20 O18:O19 P18:S20 T18:T19 BH19 U18:BH18 U19:X20 AE19:AH20 AO19:AR20 AY19:BB20 Y19 AI19 AS19 BC19 Z19:AC20 AJ19:AM20 AT19:AW20 BD19:BG20 AD19 AN19 AX19 BI18:BL20 BM18:BM19">
      <formula1>0</formula1>
      <formula2>9</formula2>
    </dataValidation>
    <dataValidation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K8:BM17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orientation="landscape" horizontalDpi="300" verticalDpi="300" r:id="rId1"/>
  <headerFooter alignWithMargins="0"/>
  <rowBreaks count="2" manualBreakCount="2">
    <brk id="22" min="2" max="64" man="1"/>
    <brk id="25" min="2" max="6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6">
    <pageSetUpPr fitToPage="1"/>
  </sheetPr>
  <dimension ref="A1:BM28"/>
  <sheetViews>
    <sheetView showGridLines="0" showZeros="0" workbookViewId="0">
      <pane xSplit="4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AN22" sqref="AN22:AO22"/>
    </sheetView>
  </sheetViews>
  <sheetFormatPr defaultRowHeight="12.75"/>
  <cols>
    <col min="1" max="1" width="4.7109375" style="9" hidden="1" customWidth="1"/>
    <col min="2" max="2" width="13.7109375" style="9" customWidth="1"/>
    <col min="3" max="3" width="6.140625" style="9" customWidth="1"/>
    <col min="4" max="4" width="38.28515625" style="9" customWidth="1"/>
    <col min="5" max="10" width="4.7109375" style="9" customWidth="1"/>
    <col min="11" max="14" width="2.7109375" style="9" hidden="1" customWidth="1"/>
    <col min="15" max="15" width="4.7109375" style="9" hidden="1" customWidth="1"/>
    <col min="16" max="19" width="2.7109375" style="9" hidden="1" customWidth="1"/>
    <col min="20" max="20" width="4.7109375" style="9" hidden="1" customWidth="1"/>
    <col min="21" max="24" width="2.7109375" style="9" hidden="1" customWidth="1"/>
    <col min="25" max="25" width="4.7109375" style="9" hidden="1" customWidth="1"/>
    <col min="26" max="29" width="2.7109375" style="9" customWidth="1"/>
    <col min="30" max="30" width="4.7109375" style="9" customWidth="1"/>
    <col min="31" max="34" width="2.7109375" style="9" customWidth="1"/>
    <col min="35" max="35" width="4.7109375" style="9" customWidth="1"/>
    <col min="36" max="39" width="2.7109375" style="9" customWidth="1"/>
    <col min="40" max="40" width="4.7109375" style="9" customWidth="1"/>
    <col min="41" max="44" width="2.7109375" style="9" customWidth="1"/>
    <col min="45" max="45" width="4.7109375" style="9" customWidth="1"/>
    <col min="46" max="49" width="2.7109375" style="9" hidden="1" customWidth="1"/>
    <col min="50" max="50" width="4.7109375" style="9" hidden="1" customWidth="1"/>
    <col min="51" max="54" width="2.7109375" style="9" hidden="1" customWidth="1"/>
    <col min="55" max="55" width="4.7109375" style="9" hidden="1" customWidth="1"/>
    <col min="56" max="59" width="2.7109375" style="9" hidden="1" customWidth="1"/>
    <col min="60" max="60" width="4.7109375" style="9" hidden="1" customWidth="1"/>
    <col min="61" max="64" width="2.7109375" style="9" hidden="1" customWidth="1"/>
    <col min="65" max="65" width="4.7109375" style="9" hidden="1" customWidth="1"/>
    <col min="66" max="16384" width="9.140625" style="9"/>
  </cols>
  <sheetData>
    <row r="1" spans="1:65" ht="16.5" customHeight="1">
      <c r="D1" s="48"/>
      <c r="BH1" s="10" t="s">
        <v>37</v>
      </c>
      <c r="BI1" s="399">
        <f ca="1">Kierunek!AR2</f>
        <v>41243</v>
      </c>
      <c r="BJ1" s="399"/>
      <c r="BK1" s="399"/>
      <c r="BL1" s="399"/>
      <c r="BM1" s="399"/>
    </row>
    <row r="2" spans="1:65" ht="16.5" customHeight="1">
      <c r="D2" s="48"/>
      <c r="E2" s="11" t="s">
        <v>34</v>
      </c>
      <c r="F2" s="46" t="str">
        <f>Kierunek!H2</f>
        <v>Technologia Żywności i Żywienie Człowieka, I stopień, stacjonarne</v>
      </c>
      <c r="BH2" s="10" t="s">
        <v>38</v>
      </c>
      <c r="BI2" s="399" t="e">
        <f>Kierunek!#REF!</f>
        <v>#REF!</v>
      </c>
      <c r="BJ2" s="399"/>
      <c r="BK2" s="399"/>
      <c r="BL2" s="399"/>
      <c r="BM2" s="399"/>
    </row>
    <row r="3" spans="1:65" ht="16.5" customHeight="1">
      <c r="C3" s="12"/>
      <c r="D3" s="48"/>
      <c r="E3" s="11" t="s">
        <v>35</v>
      </c>
      <c r="F3" s="46" t="s">
        <v>87</v>
      </c>
      <c r="BH3" s="13" t="s">
        <v>36</v>
      </c>
      <c r="BI3" s="47" t="e">
        <f>Kierunek!#REF!</f>
        <v>#REF!</v>
      </c>
      <c r="BJ3" s="42"/>
      <c r="BK3" s="42"/>
      <c r="BL3" s="42"/>
      <c r="BM3" s="42"/>
    </row>
    <row r="4" spans="1:65" ht="16.5" customHeight="1">
      <c r="C4" s="12"/>
      <c r="D4" s="48"/>
      <c r="E4" s="13"/>
    </row>
    <row r="5" spans="1:65" ht="13.5" customHeight="1">
      <c r="C5" s="406" t="s">
        <v>5</v>
      </c>
      <c r="D5" s="414" t="s">
        <v>140</v>
      </c>
      <c r="E5" s="411" t="s">
        <v>32</v>
      </c>
      <c r="F5" s="412"/>
      <c r="G5" s="412"/>
      <c r="H5" s="412"/>
      <c r="I5" s="412"/>
      <c r="J5" s="413"/>
      <c r="K5" s="403" t="s">
        <v>6</v>
      </c>
      <c r="L5" s="404"/>
      <c r="M5" s="404"/>
      <c r="N5" s="404"/>
      <c r="O5" s="405"/>
      <c r="P5" s="403" t="s">
        <v>7</v>
      </c>
      <c r="Q5" s="404"/>
      <c r="R5" s="404"/>
      <c r="S5" s="404"/>
      <c r="T5" s="405"/>
      <c r="U5" s="403" t="s">
        <v>8</v>
      </c>
      <c r="V5" s="404"/>
      <c r="W5" s="404"/>
      <c r="X5" s="404"/>
      <c r="Y5" s="405"/>
      <c r="Z5" s="403" t="s">
        <v>9</v>
      </c>
      <c r="AA5" s="404"/>
      <c r="AB5" s="404"/>
      <c r="AC5" s="404"/>
      <c r="AD5" s="405"/>
      <c r="AE5" s="403" t="s">
        <v>10</v>
      </c>
      <c r="AF5" s="404"/>
      <c r="AG5" s="404"/>
      <c r="AH5" s="404"/>
      <c r="AI5" s="405"/>
      <c r="AJ5" s="403" t="s">
        <v>11</v>
      </c>
      <c r="AK5" s="404"/>
      <c r="AL5" s="404"/>
      <c r="AM5" s="404"/>
      <c r="AN5" s="405"/>
      <c r="AO5" s="403" t="s">
        <v>12</v>
      </c>
      <c r="AP5" s="404"/>
      <c r="AQ5" s="404"/>
      <c r="AR5" s="404"/>
      <c r="AS5" s="405"/>
      <c r="AT5" s="403" t="s">
        <v>13</v>
      </c>
      <c r="AU5" s="404"/>
      <c r="AV5" s="404"/>
      <c r="AW5" s="404"/>
      <c r="AX5" s="405"/>
      <c r="AY5" s="403" t="s">
        <v>14</v>
      </c>
      <c r="AZ5" s="404"/>
      <c r="BA5" s="404"/>
      <c r="BB5" s="404"/>
      <c r="BC5" s="405"/>
      <c r="BD5" s="403" t="s">
        <v>15</v>
      </c>
      <c r="BE5" s="404"/>
      <c r="BF5" s="404"/>
      <c r="BG5" s="404"/>
      <c r="BH5" s="405"/>
      <c r="BI5" s="403" t="s">
        <v>16</v>
      </c>
      <c r="BJ5" s="404"/>
      <c r="BK5" s="404"/>
      <c r="BL5" s="404"/>
      <c r="BM5" s="405"/>
    </row>
    <row r="6" spans="1:65" ht="15" customHeight="1">
      <c r="C6" s="407"/>
      <c r="D6" s="415"/>
      <c r="E6" s="28" t="s">
        <v>0</v>
      </c>
      <c r="F6" s="29" t="s">
        <v>1</v>
      </c>
      <c r="G6" s="29" t="s">
        <v>2</v>
      </c>
      <c r="H6" s="30" t="s">
        <v>3</v>
      </c>
      <c r="I6" s="31" t="s">
        <v>4</v>
      </c>
      <c r="J6" s="17" t="s">
        <v>42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42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42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42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42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42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42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42</v>
      </c>
      <c r="AT6" s="14" t="s">
        <v>0</v>
      </c>
      <c r="AU6" s="15" t="s">
        <v>1</v>
      </c>
      <c r="AV6" s="15" t="s">
        <v>2</v>
      </c>
      <c r="AW6" s="16" t="s">
        <v>3</v>
      </c>
      <c r="AX6" s="17" t="s">
        <v>42</v>
      </c>
      <c r="AY6" s="14" t="s">
        <v>0</v>
      </c>
      <c r="AZ6" s="15" t="s">
        <v>1</v>
      </c>
      <c r="BA6" s="15" t="s">
        <v>2</v>
      </c>
      <c r="BB6" s="16" t="s">
        <v>3</v>
      </c>
      <c r="BC6" s="17" t="s">
        <v>42</v>
      </c>
      <c r="BD6" s="14" t="s">
        <v>0</v>
      </c>
      <c r="BE6" s="15" t="s">
        <v>1</v>
      </c>
      <c r="BF6" s="15" t="s">
        <v>2</v>
      </c>
      <c r="BG6" s="16" t="s">
        <v>3</v>
      </c>
      <c r="BH6" s="17" t="s">
        <v>42</v>
      </c>
      <c r="BI6" s="14" t="s">
        <v>0</v>
      </c>
      <c r="BJ6" s="15" t="s">
        <v>1</v>
      </c>
      <c r="BK6" s="15" t="s">
        <v>2</v>
      </c>
      <c r="BL6" s="16" t="s">
        <v>3</v>
      </c>
      <c r="BM6" s="17" t="s">
        <v>42</v>
      </c>
    </row>
    <row r="7" spans="1:65" ht="0.75" customHeight="1">
      <c r="C7" s="56"/>
      <c r="D7" s="57"/>
      <c r="E7" s="58"/>
      <c r="F7" s="59"/>
      <c r="G7" s="59"/>
      <c r="H7" s="60"/>
      <c r="I7" s="61"/>
      <c r="J7" s="62"/>
      <c r="K7" s="63"/>
      <c r="L7" s="64"/>
      <c r="M7" s="64"/>
      <c r="N7" s="65"/>
      <c r="O7" s="62"/>
      <c r="P7" s="63"/>
      <c r="Q7" s="64"/>
      <c r="R7" s="64"/>
      <c r="S7" s="65"/>
      <c r="T7" s="62"/>
      <c r="U7" s="63"/>
      <c r="V7" s="64"/>
      <c r="W7" s="64"/>
      <c r="X7" s="65"/>
      <c r="Y7" s="62"/>
      <c r="Z7" s="63"/>
      <c r="AA7" s="64"/>
      <c r="AB7" s="64"/>
      <c r="AC7" s="65"/>
      <c r="AD7" s="62"/>
      <c r="AE7" s="63"/>
      <c r="AF7" s="64"/>
      <c r="AG7" s="64"/>
      <c r="AH7" s="65"/>
      <c r="AI7" s="62"/>
      <c r="AJ7" s="63"/>
      <c r="AK7" s="64"/>
      <c r="AL7" s="64"/>
      <c r="AM7" s="65"/>
      <c r="AN7" s="62"/>
      <c r="AO7" s="63"/>
      <c r="AP7" s="64"/>
      <c r="AQ7" s="64"/>
      <c r="AR7" s="65"/>
      <c r="AS7" s="62"/>
      <c r="AT7" s="63"/>
      <c r="AU7" s="64"/>
      <c r="AV7" s="64"/>
      <c r="AW7" s="65"/>
      <c r="AX7" s="62"/>
      <c r="AY7" s="63"/>
      <c r="AZ7" s="64"/>
      <c r="BA7" s="64"/>
      <c r="BB7" s="65"/>
      <c r="BC7" s="62"/>
      <c r="BD7" s="63"/>
      <c r="BE7" s="64"/>
      <c r="BF7" s="64"/>
      <c r="BG7" s="65"/>
      <c r="BH7" s="62"/>
      <c r="BI7" s="63"/>
      <c r="BJ7" s="64"/>
      <c r="BK7" s="64"/>
      <c r="BL7" s="65"/>
      <c r="BM7" s="62"/>
    </row>
    <row r="8" spans="1:65" ht="0.75" customHeight="1" thickBot="1">
      <c r="C8" s="18"/>
      <c r="D8" s="50"/>
      <c r="E8" s="32">
        <f>tyg*SUMIF($K$6:$BM$6,E$6,$K8:$BM8)</f>
        <v>0</v>
      </c>
      <c r="F8" s="33">
        <f>tyg*SUMIF($K$6:$BM$6,F$6,$K8:$BM8)</f>
        <v>0</v>
      </c>
      <c r="G8" s="33">
        <f>tyg*SUMIF($K$6:$BM$6,G$6,$K8:$BM8)</f>
        <v>0</v>
      </c>
      <c r="H8" s="34">
        <f>tyg*SUMIF($K$6:$BM$6,H$6,$K8:$BM8)</f>
        <v>0</v>
      </c>
      <c r="I8" s="35">
        <f>SUM(E8:H8)</f>
        <v>0</v>
      </c>
      <c r="J8" s="36">
        <f t="shared" ref="J8:J16" si="0">SUMIF($K$6:$BM$6,J$6,$K8:$BM8)</f>
        <v>0</v>
      </c>
      <c r="K8" s="19"/>
      <c r="L8" s="20"/>
      <c r="M8" s="20"/>
      <c r="N8" s="21"/>
      <c r="O8" s="22"/>
      <c r="P8" s="19"/>
      <c r="Q8" s="20"/>
      <c r="R8" s="20"/>
      <c r="S8" s="21"/>
      <c r="T8" s="22"/>
      <c r="U8" s="19"/>
      <c r="V8" s="20"/>
      <c r="W8" s="20"/>
      <c r="X8" s="21"/>
      <c r="Y8" s="22"/>
      <c r="Z8" s="19"/>
      <c r="AA8" s="20"/>
      <c r="AB8" s="20"/>
      <c r="AC8" s="21"/>
      <c r="AD8" s="22"/>
      <c r="AE8" s="100"/>
      <c r="AF8" s="20"/>
      <c r="AG8" s="20"/>
      <c r="AH8" s="21"/>
      <c r="AI8" s="22"/>
      <c r="AJ8" s="100"/>
      <c r="AK8" s="117"/>
      <c r="AL8" s="20"/>
      <c r="AM8" s="21"/>
      <c r="AN8" s="22"/>
      <c r="AO8" s="19"/>
      <c r="AP8" s="20"/>
      <c r="AQ8" s="20"/>
      <c r="AR8" s="21"/>
      <c r="AS8" s="22"/>
      <c r="AT8" s="19"/>
      <c r="AU8" s="20"/>
      <c r="AV8" s="20"/>
      <c r="AW8" s="21"/>
      <c r="AX8" s="22"/>
      <c r="AY8" s="19"/>
      <c r="AZ8" s="20"/>
      <c r="BA8" s="20"/>
      <c r="BB8" s="21"/>
      <c r="BC8" s="22"/>
      <c r="BD8" s="19"/>
      <c r="BE8" s="20"/>
      <c r="BF8" s="20"/>
      <c r="BG8" s="21"/>
      <c r="BH8" s="22"/>
      <c r="BI8" s="19"/>
      <c r="BJ8" s="20"/>
      <c r="BK8" s="20"/>
      <c r="BL8" s="21"/>
      <c r="BM8" s="22"/>
    </row>
    <row r="9" spans="1:65" ht="13.5" customHeight="1" thickBot="1">
      <c r="A9" s="9">
        <v>1</v>
      </c>
      <c r="B9" s="205" t="s">
        <v>169</v>
      </c>
      <c r="C9" s="18" t="s">
        <v>141</v>
      </c>
      <c r="D9" s="69" t="s">
        <v>88</v>
      </c>
      <c r="E9" s="70">
        <f t="shared" ref="E9:H15" si="1">15*(Z9+AE9+AJ9+AO9)</f>
        <v>15</v>
      </c>
      <c r="F9" s="70">
        <f t="shared" si="1"/>
        <v>15</v>
      </c>
      <c r="G9" s="70">
        <f t="shared" si="1"/>
        <v>15</v>
      </c>
      <c r="H9" s="70">
        <f t="shared" si="1"/>
        <v>0</v>
      </c>
      <c r="I9" s="71">
        <f>SUM(E9:H9)</f>
        <v>45</v>
      </c>
      <c r="J9" s="36">
        <f t="shared" si="0"/>
        <v>4</v>
      </c>
      <c r="K9" s="52"/>
      <c r="L9" s="55"/>
      <c r="M9" s="55"/>
      <c r="N9" s="72"/>
      <c r="O9" s="73"/>
      <c r="P9" s="52"/>
      <c r="Q9" s="55"/>
      <c r="R9" s="55"/>
      <c r="S9" s="72"/>
      <c r="T9" s="73"/>
      <c r="U9" s="52"/>
      <c r="V9" s="55"/>
      <c r="W9" s="55"/>
      <c r="X9" s="72"/>
      <c r="Y9" s="114"/>
      <c r="Z9" s="123"/>
      <c r="AA9" s="55"/>
      <c r="AB9" s="55"/>
      <c r="AC9" s="55"/>
      <c r="AD9" s="126"/>
      <c r="AE9" s="128">
        <v>1</v>
      </c>
      <c r="AF9" s="131">
        <v>1</v>
      </c>
      <c r="AG9" s="123">
        <v>1</v>
      </c>
      <c r="AH9" s="55"/>
      <c r="AI9" s="125">
        <v>4</v>
      </c>
      <c r="AJ9" s="55"/>
      <c r="AK9" s="55"/>
      <c r="AL9" s="55"/>
      <c r="AM9" s="55"/>
      <c r="AN9" s="125"/>
      <c r="AO9" s="55"/>
      <c r="AP9" s="55"/>
      <c r="AQ9" s="55"/>
      <c r="AR9" s="55"/>
      <c r="AS9" s="125"/>
      <c r="AT9" s="101"/>
      <c r="AU9" s="53"/>
      <c r="AV9" s="20"/>
      <c r="AW9" s="54"/>
      <c r="AX9" s="49"/>
      <c r="AY9" s="51"/>
      <c r="AZ9" s="53"/>
      <c r="BA9" s="20"/>
      <c r="BB9" s="21"/>
      <c r="BC9" s="22"/>
      <c r="BD9" s="19"/>
      <c r="BE9" s="20"/>
      <c r="BF9" s="20"/>
      <c r="BG9" s="21"/>
      <c r="BH9" s="22"/>
      <c r="BI9" s="19"/>
      <c r="BJ9" s="20"/>
      <c r="BK9" s="20"/>
      <c r="BL9" s="21"/>
      <c r="BM9" s="22"/>
    </row>
    <row r="10" spans="1:65" ht="13.5" customHeight="1" thickBot="1">
      <c r="A10" s="9">
        <v>1</v>
      </c>
      <c r="C10" s="18" t="s">
        <v>142</v>
      </c>
      <c r="D10" s="69" t="s">
        <v>104</v>
      </c>
      <c r="E10" s="70">
        <f t="shared" si="1"/>
        <v>15</v>
      </c>
      <c r="F10" s="70">
        <f t="shared" si="1"/>
        <v>15</v>
      </c>
      <c r="G10" s="70">
        <f t="shared" si="1"/>
        <v>15</v>
      </c>
      <c r="H10" s="70">
        <f t="shared" si="1"/>
        <v>0</v>
      </c>
      <c r="I10" s="71">
        <f t="shared" ref="I10:I15" si="2">SUM(E10:H10)</f>
        <v>45</v>
      </c>
      <c r="J10" s="36">
        <f t="shared" si="0"/>
        <v>3</v>
      </c>
      <c r="K10" s="52"/>
      <c r="L10" s="55"/>
      <c r="M10" s="55"/>
      <c r="N10" s="72"/>
      <c r="O10" s="73"/>
      <c r="P10" s="52"/>
      <c r="Q10" s="55"/>
      <c r="R10" s="55"/>
      <c r="S10" s="72"/>
      <c r="T10" s="73"/>
      <c r="U10" s="52"/>
      <c r="V10" s="55"/>
      <c r="W10" s="55"/>
      <c r="X10" s="72"/>
      <c r="Y10" s="114"/>
      <c r="Z10" s="55"/>
      <c r="AA10" s="55"/>
      <c r="AB10" s="55"/>
      <c r="AC10" s="55"/>
      <c r="AD10" s="125"/>
      <c r="AE10" s="130"/>
      <c r="AF10" s="20"/>
      <c r="AG10" s="20"/>
      <c r="AH10" s="20"/>
      <c r="AI10" s="125"/>
      <c r="AJ10" s="55">
        <v>1</v>
      </c>
      <c r="AK10" s="55">
        <v>1</v>
      </c>
      <c r="AL10" s="20">
        <v>1</v>
      </c>
      <c r="AM10" s="20"/>
      <c r="AN10" s="125">
        <v>3</v>
      </c>
      <c r="AO10" s="20"/>
      <c r="AP10" s="20"/>
      <c r="AQ10" s="20"/>
      <c r="AR10" s="20"/>
      <c r="AS10" s="125"/>
      <c r="AT10" s="101"/>
      <c r="AU10" s="20"/>
      <c r="AV10" s="20"/>
      <c r="AW10" s="21"/>
      <c r="AX10" s="22"/>
      <c r="AY10" s="19"/>
      <c r="AZ10" s="20"/>
      <c r="BA10" s="20"/>
      <c r="BB10" s="21"/>
      <c r="BC10" s="22"/>
      <c r="BD10" s="19"/>
      <c r="BE10" s="20"/>
      <c r="BF10" s="20"/>
      <c r="BG10" s="21"/>
      <c r="BH10" s="22"/>
      <c r="BI10" s="19"/>
      <c r="BJ10" s="20"/>
      <c r="BK10" s="20"/>
      <c r="BL10" s="21"/>
      <c r="BM10" s="22"/>
    </row>
    <row r="11" spans="1:65" ht="13.5" customHeight="1" thickBot="1">
      <c r="B11" s="206" t="s">
        <v>170</v>
      </c>
      <c r="C11" s="18" t="s">
        <v>143</v>
      </c>
      <c r="D11" s="69" t="s">
        <v>154</v>
      </c>
      <c r="E11" s="70">
        <f t="shared" si="1"/>
        <v>30</v>
      </c>
      <c r="F11" s="70">
        <f t="shared" si="1"/>
        <v>0</v>
      </c>
      <c r="G11" s="70">
        <f t="shared" si="1"/>
        <v>15</v>
      </c>
      <c r="H11" s="70">
        <f t="shared" si="1"/>
        <v>15</v>
      </c>
      <c r="I11" s="71">
        <f t="shared" si="2"/>
        <v>60</v>
      </c>
      <c r="J11" s="36">
        <f t="shared" si="0"/>
        <v>5</v>
      </c>
      <c r="K11" s="52"/>
      <c r="L11" s="55"/>
      <c r="M11" s="55"/>
      <c r="N11" s="72"/>
      <c r="O11" s="73"/>
      <c r="P11" s="52"/>
      <c r="Q11" s="55"/>
      <c r="R11" s="55"/>
      <c r="S11" s="72"/>
      <c r="T11" s="73"/>
      <c r="U11" s="52"/>
      <c r="V11" s="55"/>
      <c r="W11" s="55"/>
      <c r="X11" s="72"/>
      <c r="Y11" s="114"/>
      <c r="Z11" s="55"/>
      <c r="AA11" s="55"/>
      <c r="AB11" s="55"/>
      <c r="AC11" s="55"/>
      <c r="AD11" s="126"/>
      <c r="AE11" s="128">
        <v>2</v>
      </c>
      <c r="AF11" s="200"/>
      <c r="AG11" s="20">
        <v>1</v>
      </c>
      <c r="AH11" s="123"/>
      <c r="AI11" s="125">
        <v>4</v>
      </c>
      <c r="AJ11" s="55"/>
      <c r="AK11" s="55"/>
      <c r="AL11" s="20"/>
      <c r="AM11" s="20">
        <v>1</v>
      </c>
      <c r="AN11" s="125">
        <v>1</v>
      </c>
      <c r="AO11" s="235"/>
      <c r="AP11" s="20"/>
      <c r="AQ11" s="20"/>
      <c r="AR11" s="20"/>
      <c r="AS11" s="125"/>
      <c r="AT11" s="101"/>
      <c r="AU11" s="20"/>
      <c r="AV11" s="20"/>
      <c r="AW11" s="21"/>
      <c r="AX11" s="22"/>
      <c r="AY11" s="19"/>
      <c r="AZ11" s="20"/>
      <c r="BA11" s="20"/>
      <c r="BB11" s="21"/>
      <c r="BC11" s="22"/>
      <c r="BD11" s="19"/>
      <c r="BE11" s="20"/>
      <c r="BF11" s="20"/>
      <c r="BG11" s="21"/>
      <c r="BH11" s="22"/>
      <c r="BI11" s="19"/>
      <c r="BJ11" s="20"/>
      <c r="BK11" s="20"/>
      <c r="BL11" s="21"/>
      <c r="BM11" s="22"/>
    </row>
    <row r="12" spans="1:65" ht="13.5" customHeight="1" thickBot="1">
      <c r="C12" s="18" t="s">
        <v>144</v>
      </c>
      <c r="D12" s="69" t="s">
        <v>89</v>
      </c>
      <c r="E12" s="70">
        <f t="shared" si="1"/>
        <v>30</v>
      </c>
      <c r="F12" s="70">
        <f t="shared" si="1"/>
        <v>0</v>
      </c>
      <c r="G12" s="70">
        <f t="shared" si="1"/>
        <v>0</v>
      </c>
      <c r="H12" s="70">
        <f t="shared" si="1"/>
        <v>15</v>
      </c>
      <c r="I12" s="71">
        <f t="shared" si="2"/>
        <v>45</v>
      </c>
      <c r="J12" s="36">
        <f t="shared" si="0"/>
        <v>4</v>
      </c>
      <c r="K12" s="52"/>
      <c r="L12" s="55"/>
      <c r="M12" s="55"/>
      <c r="N12" s="72"/>
      <c r="O12" s="73"/>
      <c r="P12" s="52"/>
      <c r="Q12" s="55"/>
      <c r="R12" s="55"/>
      <c r="S12" s="72"/>
      <c r="T12" s="73"/>
      <c r="U12" s="52"/>
      <c r="V12" s="55"/>
      <c r="W12" s="55"/>
      <c r="X12" s="72"/>
      <c r="Y12" s="114"/>
      <c r="Z12" s="55"/>
      <c r="AA12" s="55"/>
      <c r="AB12" s="55"/>
      <c r="AC12" s="55"/>
      <c r="AD12" s="125"/>
      <c r="AE12" s="127"/>
      <c r="AF12" s="20"/>
      <c r="AG12" s="20"/>
      <c r="AH12" s="20"/>
      <c r="AI12" s="126"/>
      <c r="AJ12" s="243">
        <v>1</v>
      </c>
      <c r="AK12" s="129"/>
      <c r="AL12" s="20"/>
      <c r="AM12" s="123"/>
      <c r="AN12" s="126">
        <v>1</v>
      </c>
      <c r="AO12" s="241">
        <v>1</v>
      </c>
      <c r="AP12" s="236"/>
      <c r="AQ12" s="20"/>
      <c r="AR12" s="20">
        <v>1</v>
      </c>
      <c r="AS12" s="125">
        <v>3</v>
      </c>
      <c r="AT12" s="101"/>
      <c r="AU12" s="20"/>
      <c r="AV12" s="20"/>
      <c r="AW12" s="21"/>
      <c r="AX12" s="22"/>
      <c r="AY12" s="19"/>
      <c r="AZ12" s="20"/>
      <c r="BA12" s="20"/>
      <c r="BB12" s="21"/>
      <c r="BC12" s="22"/>
      <c r="BD12" s="19"/>
      <c r="BE12" s="20"/>
      <c r="BF12" s="20"/>
      <c r="BG12" s="21"/>
      <c r="BH12" s="22"/>
      <c r="BI12" s="19"/>
      <c r="BJ12" s="20"/>
      <c r="BK12" s="20"/>
      <c r="BL12" s="21"/>
      <c r="BM12" s="22"/>
    </row>
    <row r="13" spans="1:65" ht="13.5" customHeight="1" thickBot="1">
      <c r="C13" s="18" t="s">
        <v>145</v>
      </c>
      <c r="D13" s="69" t="s">
        <v>105</v>
      </c>
      <c r="E13" s="70">
        <f t="shared" si="1"/>
        <v>15</v>
      </c>
      <c r="F13" s="70">
        <f t="shared" si="1"/>
        <v>15</v>
      </c>
      <c r="G13" s="70">
        <f t="shared" si="1"/>
        <v>0</v>
      </c>
      <c r="H13" s="70">
        <f t="shared" si="1"/>
        <v>15</v>
      </c>
      <c r="I13" s="71">
        <f t="shared" si="2"/>
        <v>45</v>
      </c>
      <c r="J13" s="36">
        <f t="shared" si="0"/>
        <v>4</v>
      </c>
      <c r="K13" s="52"/>
      <c r="L13" s="55"/>
      <c r="M13" s="55"/>
      <c r="N13" s="72"/>
      <c r="O13" s="73"/>
      <c r="P13" s="52"/>
      <c r="Q13" s="55"/>
      <c r="R13" s="55"/>
      <c r="S13" s="72"/>
      <c r="T13" s="73"/>
      <c r="U13" s="52"/>
      <c r="V13" s="55"/>
      <c r="W13" s="55"/>
      <c r="X13" s="72"/>
      <c r="Y13" s="114"/>
      <c r="Z13" s="55"/>
      <c r="AA13" s="55"/>
      <c r="AB13" s="55"/>
      <c r="AC13" s="55"/>
      <c r="AD13" s="125"/>
      <c r="AE13" s="20"/>
      <c r="AF13" s="20"/>
      <c r="AG13" s="20"/>
      <c r="AH13" s="20"/>
      <c r="AI13" s="126"/>
      <c r="AJ13" s="221">
        <v>1</v>
      </c>
      <c r="AK13" s="232">
        <v>1</v>
      </c>
      <c r="AL13" s="20"/>
      <c r="AM13" s="20">
        <v>1</v>
      </c>
      <c r="AN13" s="125">
        <v>4</v>
      </c>
      <c r="AO13" s="242"/>
      <c r="AP13" s="20"/>
      <c r="AQ13" s="20"/>
      <c r="AR13" s="20"/>
      <c r="AS13" s="125"/>
      <c r="AT13" s="101"/>
      <c r="AU13" s="20"/>
      <c r="AV13" s="20"/>
      <c r="AW13" s="21"/>
      <c r="AX13" s="22"/>
      <c r="AY13" s="19"/>
      <c r="AZ13" s="20"/>
      <c r="BA13" s="20"/>
      <c r="BB13" s="21"/>
      <c r="BC13" s="22"/>
      <c r="BD13" s="19"/>
      <c r="BE13" s="20"/>
      <c r="BF13" s="20"/>
      <c r="BG13" s="21"/>
      <c r="BH13" s="22"/>
      <c r="BI13" s="19"/>
      <c r="BJ13" s="20"/>
      <c r="BK13" s="20"/>
      <c r="BL13" s="21"/>
      <c r="BM13" s="22"/>
    </row>
    <row r="14" spans="1:65" ht="13.5" customHeight="1" thickBot="1">
      <c r="C14" s="18" t="s">
        <v>146</v>
      </c>
      <c r="D14" s="69" t="s">
        <v>90</v>
      </c>
      <c r="E14" s="70">
        <f t="shared" si="1"/>
        <v>15</v>
      </c>
      <c r="F14" s="70">
        <f>15*(AA14+AF14+AK14+AP14)</f>
        <v>15</v>
      </c>
      <c r="G14" s="70">
        <f>15*(AB14+AG14+AL14+AQ14)</f>
        <v>0</v>
      </c>
      <c r="H14" s="70">
        <f>15*(AC14+AH14+AM14+AR14)</f>
        <v>0</v>
      </c>
      <c r="I14" s="71">
        <f t="shared" si="2"/>
        <v>30</v>
      </c>
      <c r="J14" s="36">
        <f t="shared" si="0"/>
        <v>2</v>
      </c>
      <c r="K14" s="52"/>
      <c r="L14" s="55"/>
      <c r="M14" s="55"/>
      <c r="N14" s="72"/>
      <c r="O14" s="73"/>
      <c r="P14" s="52"/>
      <c r="Q14" s="55"/>
      <c r="R14" s="55"/>
      <c r="S14" s="72"/>
      <c r="T14" s="73"/>
      <c r="U14" s="52"/>
      <c r="V14" s="55"/>
      <c r="W14" s="55"/>
      <c r="X14" s="72"/>
      <c r="Y14" s="114"/>
      <c r="Z14" s="55"/>
      <c r="AA14" s="55"/>
      <c r="AB14" s="55"/>
      <c r="AC14" s="55"/>
      <c r="AD14" s="125"/>
      <c r="AE14" s="20"/>
      <c r="AF14" s="20"/>
      <c r="AG14" s="20"/>
      <c r="AH14" s="20"/>
      <c r="AI14" s="125"/>
      <c r="AJ14" s="130">
        <v>1</v>
      </c>
      <c r="AK14" s="20">
        <v>1</v>
      </c>
      <c r="AL14" s="20"/>
      <c r="AM14" s="20"/>
      <c r="AN14" s="125">
        <v>2</v>
      </c>
      <c r="AO14" s="20"/>
      <c r="AP14" s="20"/>
      <c r="AQ14" s="20"/>
      <c r="AR14" s="20"/>
      <c r="AS14" s="125"/>
      <c r="AT14" s="101"/>
      <c r="AU14" s="20"/>
      <c r="AV14" s="20"/>
      <c r="AW14" s="21"/>
      <c r="AX14" s="22"/>
      <c r="AY14" s="19"/>
      <c r="AZ14" s="20"/>
      <c r="BA14" s="20"/>
      <c r="BB14" s="21"/>
      <c r="BC14" s="22"/>
      <c r="BD14" s="19"/>
      <c r="BE14" s="20"/>
      <c r="BF14" s="20"/>
      <c r="BG14" s="21"/>
      <c r="BH14" s="22"/>
      <c r="BI14" s="19"/>
      <c r="BJ14" s="20"/>
      <c r="BK14" s="20"/>
      <c r="BL14" s="21"/>
      <c r="BM14" s="22"/>
    </row>
    <row r="15" spans="1:65" ht="13.5" customHeight="1" thickBot="1">
      <c r="C15" s="18" t="s">
        <v>147</v>
      </c>
      <c r="D15" s="69" t="s">
        <v>91</v>
      </c>
      <c r="E15" s="70">
        <f t="shared" si="1"/>
        <v>30</v>
      </c>
      <c r="F15" s="70">
        <f t="shared" si="1"/>
        <v>0</v>
      </c>
      <c r="G15" s="70">
        <f t="shared" si="1"/>
        <v>15</v>
      </c>
      <c r="H15" s="70"/>
      <c r="I15" s="71">
        <f t="shared" si="2"/>
        <v>45</v>
      </c>
      <c r="J15" s="36">
        <f t="shared" si="0"/>
        <v>3</v>
      </c>
      <c r="K15" s="52"/>
      <c r="L15" s="55"/>
      <c r="M15" s="55"/>
      <c r="N15" s="72"/>
      <c r="O15" s="73"/>
      <c r="P15" s="52"/>
      <c r="Q15" s="55"/>
      <c r="R15" s="55"/>
      <c r="S15" s="72"/>
      <c r="T15" s="73"/>
      <c r="U15" s="52"/>
      <c r="V15" s="55"/>
      <c r="W15" s="55"/>
      <c r="X15" s="72"/>
      <c r="Y15" s="114"/>
      <c r="Z15" s="55"/>
      <c r="AA15" s="55"/>
      <c r="AB15" s="55"/>
      <c r="AC15" s="55"/>
      <c r="AD15" s="125"/>
      <c r="AE15" s="20"/>
      <c r="AF15" s="20"/>
      <c r="AG15" s="20"/>
      <c r="AH15" s="20"/>
      <c r="AI15" s="126"/>
      <c r="AJ15" s="221">
        <v>2</v>
      </c>
      <c r="AK15" s="236"/>
      <c r="AL15" s="123">
        <v>1</v>
      </c>
      <c r="AM15" s="20"/>
      <c r="AN15" s="126">
        <v>3</v>
      </c>
      <c r="AO15" s="237"/>
      <c r="AP15" s="20"/>
      <c r="AQ15" s="123"/>
      <c r="AR15" s="20"/>
      <c r="AS15" s="125"/>
      <c r="AT15" s="101"/>
      <c r="AU15" s="20"/>
      <c r="AV15" s="20"/>
      <c r="AW15" s="21"/>
      <c r="AX15" s="22"/>
      <c r="AY15" s="19"/>
      <c r="AZ15" s="20"/>
      <c r="BA15" s="20"/>
      <c r="BB15" s="21"/>
      <c r="BC15" s="22"/>
      <c r="BD15" s="19"/>
      <c r="BE15" s="20"/>
      <c r="BF15" s="20"/>
      <c r="BG15" s="21"/>
      <c r="BH15" s="22"/>
      <c r="BI15" s="19"/>
      <c r="BJ15" s="20"/>
      <c r="BK15" s="20"/>
      <c r="BL15" s="21"/>
      <c r="BM15" s="22"/>
    </row>
    <row r="16" spans="1:65" ht="14.25" customHeight="1">
      <c r="A16" s="9">
        <v>1</v>
      </c>
      <c r="C16" s="23" t="s">
        <v>153</v>
      </c>
      <c r="D16" s="74" t="s">
        <v>155</v>
      </c>
      <c r="E16" s="75">
        <f>tyg*SUMIF($K$6:$BM$6,E$6,$K16:$BM16)</f>
        <v>15</v>
      </c>
      <c r="F16" s="76">
        <f>tyg*SUMIF($K$6:$BM$6,F$6,$K16:$BM16)</f>
        <v>0</v>
      </c>
      <c r="G16" s="76">
        <f>tyg*SUMIF($K$6:$BM$6,G$6,$K16:$BM16)</f>
        <v>0</v>
      </c>
      <c r="H16" s="77">
        <f>tyg*SUMIF($K$6:$BM$6,H$6,$K16:$BM16)</f>
        <v>15</v>
      </c>
      <c r="I16" s="78">
        <f>SUM(E16:H16)</f>
        <v>30</v>
      </c>
      <c r="J16" s="37">
        <f t="shared" si="0"/>
        <v>2</v>
      </c>
      <c r="K16" s="79"/>
      <c r="L16" s="80"/>
      <c r="M16" s="80"/>
      <c r="N16" s="81"/>
      <c r="O16" s="82"/>
      <c r="P16" s="79"/>
      <c r="Q16" s="80"/>
      <c r="R16" s="80"/>
      <c r="S16" s="81"/>
      <c r="T16" s="82"/>
      <c r="U16" s="79"/>
      <c r="V16" s="80"/>
      <c r="W16" s="80"/>
      <c r="X16" s="81"/>
      <c r="Y16" s="82"/>
      <c r="Z16" s="79"/>
      <c r="AA16" s="80"/>
      <c r="AB16" s="80"/>
      <c r="AC16" s="81"/>
      <c r="AD16" s="27"/>
      <c r="AE16" s="79">
        <v>1</v>
      </c>
      <c r="AF16" s="80"/>
      <c r="AG16" s="80"/>
      <c r="AH16" s="81">
        <v>1</v>
      </c>
      <c r="AI16" s="27">
        <v>2</v>
      </c>
      <c r="AJ16" s="238"/>
      <c r="AK16" s="80"/>
      <c r="AL16" s="80"/>
      <c r="AM16" s="81"/>
      <c r="AN16" s="27"/>
      <c r="AO16" s="79"/>
      <c r="AP16" s="80"/>
      <c r="AQ16" s="80"/>
      <c r="AR16" s="81"/>
      <c r="AS16" s="27"/>
      <c r="AT16" s="24"/>
      <c r="AU16" s="25"/>
      <c r="AV16" s="25"/>
      <c r="AW16" s="26"/>
      <c r="AX16" s="27"/>
      <c r="AY16" s="24"/>
      <c r="AZ16" s="25"/>
      <c r="BA16" s="25"/>
      <c r="BB16" s="26"/>
      <c r="BC16" s="27"/>
      <c r="BD16" s="24"/>
      <c r="BE16" s="25"/>
      <c r="BF16" s="25"/>
      <c r="BG16" s="26"/>
      <c r="BH16" s="27"/>
      <c r="BI16" s="24"/>
      <c r="BJ16" s="25"/>
      <c r="BK16" s="25"/>
      <c r="BL16" s="26"/>
      <c r="BM16" s="27"/>
    </row>
    <row r="17" spans="1:65" ht="13.5" customHeight="1">
      <c r="A17" s="9">
        <v>2</v>
      </c>
      <c r="C17" s="418" t="s">
        <v>33</v>
      </c>
      <c r="D17" s="419"/>
      <c r="E17" s="38">
        <f t="shared" ref="E17:K17" si="3">SUM(E8:E16)</f>
        <v>165</v>
      </c>
      <c r="F17" s="39">
        <f t="shared" si="3"/>
        <v>60</v>
      </c>
      <c r="G17" s="39">
        <f t="shared" si="3"/>
        <v>60</v>
      </c>
      <c r="H17" s="40">
        <f t="shared" si="3"/>
        <v>60</v>
      </c>
      <c r="I17" s="416">
        <f t="shared" si="3"/>
        <v>345</v>
      </c>
      <c r="J17" s="410">
        <f t="shared" si="3"/>
        <v>27</v>
      </c>
      <c r="K17" s="43">
        <f t="shared" si="3"/>
        <v>0</v>
      </c>
      <c r="L17" s="44">
        <f>SUM(L8:L16)-SUMIF($D$8:$D$16,"WF",L8:L16)</f>
        <v>0</v>
      </c>
      <c r="M17" s="44">
        <f>SUM(M8:M16)</f>
        <v>0</v>
      </c>
      <c r="N17" s="45">
        <f>SUM(N8:N16)</f>
        <v>0</v>
      </c>
      <c r="O17" s="410">
        <f>SUM(O8:O16)</f>
        <v>0</v>
      </c>
      <c r="P17" s="43">
        <f>SUM(P8:P16)</f>
        <v>0</v>
      </c>
      <c r="Q17" s="44">
        <f>SUM(Q8:Q16)-SUMIF($D$8:$D$16,"WF",Q8:Q16)</f>
        <v>0</v>
      </c>
      <c r="R17" s="44">
        <f>SUM(R8:R16)</f>
        <v>0</v>
      </c>
      <c r="S17" s="45">
        <f>SUM(S8:S16)</f>
        <v>0</v>
      </c>
      <c r="T17" s="410">
        <f>SUM(T8:T16)</f>
        <v>0</v>
      </c>
      <c r="U17" s="43">
        <f>SUM(U8:U16)</f>
        <v>0</v>
      </c>
      <c r="V17" s="44">
        <f>SUM(V8:V16)-SUMIF($D$8:$D$16,"WF",V8:V16)</f>
        <v>0</v>
      </c>
      <c r="W17" s="44">
        <f>SUM(W8:W16)</f>
        <v>0</v>
      </c>
      <c r="X17" s="45">
        <f>SUM(X8:X16)</f>
        <v>0</v>
      </c>
      <c r="Y17" s="410">
        <f>SUM(Y8:Y16)</f>
        <v>0</v>
      </c>
      <c r="Z17" s="43">
        <f>SUM(Z8:Z16)</f>
        <v>0</v>
      </c>
      <c r="AA17" s="44">
        <f>SUM(AA8:AA16)-SUMIF($D$8:$D$16,"WF",AA8:AA16)</f>
        <v>0</v>
      </c>
      <c r="AB17" s="44">
        <f t="shared" ref="AB17:AT17" si="4">SUM(AB8:AB16)</f>
        <v>0</v>
      </c>
      <c r="AC17" s="45">
        <f t="shared" si="4"/>
        <v>0</v>
      </c>
      <c r="AD17" s="410">
        <f t="shared" si="4"/>
        <v>0</v>
      </c>
      <c r="AE17" s="43">
        <f t="shared" si="4"/>
        <v>4</v>
      </c>
      <c r="AF17" s="43">
        <f t="shared" si="4"/>
        <v>1</v>
      </c>
      <c r="AG17" s="43">
        <f t="shared" si="4"/>
        <v>2</v>
      </c>
      <c r="AH17" s="43">
        <f t="shared" si="4"/>
        <v>1</v>
      </c>
      <c r="AI17" s="410">
        <f t="shared" si="4"/>
        <v>10</v>
      </c>
      <c r="AJ17" s="43">
        <f t="shared" si="4"/>
        <v>6</v>
      </c>
      <c r="AK17" s="43">
        <f t="shared" si="4"/>
        <v>3</v>
      </c>
      <c r="AL17" s="43">
        <f t="shared" si="4"/>
        <v>2</v>
      </c>
      <c r="AM17" s="43">
        <f t="shared" si="4"/>
        <v>2</v>
      </c>
      <c r="AN17" s="410">
        <f t="shared" si="4"/>
        <v>14</v>
      </c>
      <c r="AO17" s="43">
        <f t="shared" si="4"/>
        <v>1</v>
      </c>
      <c r="AP17" s="44">
        <f t="shared" si="4"/>
        <v>0</v>
      </c>
      <c r="AQ17" s="44">
        <f t="shared" si="4"/>
        <v>0</v>
      </c>
      <c r="AR17" s="45">
        <f t="shared" si="4"/>
        <v>1</v>
      </c>
      <c r="AS17" s="410">
        <f t="shared" si="4"/>
        <v>3</v>
      </c>
      <c r="AT17" s="43">
        <f t="shared" si="4"/>
        <v>0</v>
      </c>
      <c r="AU17" s="44">
        <f>SUM(AU8:AU16)-SUMIF($D$8:$D$16,"WF",AU8:AU16)</f>
        <v>0</v>
      </c>
      <c r="AV17" s="44">
        <f>SUM(AV8:AV16)</f>
        <v>0</v>
      </c>
      <c r="AW17" s="45">
        <f>SUM(AW8:AW16)</f>
        <v>0</v>
      </c>
      <c r="AX17" s="410">
        <f>SUM(AX8:AX16)</f>
        <v>0</v>
      </c>
      <c r="AY17" s="43">
        <f>SUM(AY8:AY16)</f>
        <v>0</v>
      </c>
      <c r="AZ17" s="44">
        <f>SUM(AZ8:AZ16)-SUMIF($D$8:$D$16,"WF",AZ8:AZ16)</f>
        <v>0</v>
      </c>
      <c r="BA17" s="44">
        <f>SUM(BA8:BA16)</f>
        <v>0</v>
      </c>
      <c r="BB17" s="45">
        <f>SUM(BB8:BB16)</f>
        <v>0</v>
      </c>
      <c r="BC17" s="410">
        <f>SUM(BC8:BC16)</f>
        <v>0</v>
      </c>
      <c r="BD17" s="43">
        <f>SUM(BD8:BD16)</f>
        <v>0</v>
      </c>
      <c r="BE17" s="44">
        <f>SUM(BE8:BE16)-SUMIF($D$8:$D$16,"WF",BE8:BE16)</f>
        <v>0</v>
      </c>
      <c r="BF17" s="44">
        <f>SUM(BF8:BF16)</f>
        <v>0</v>
      </c>
      <c r="BG17" s="45">
        <f>SUM(BG8:BG16)</f>
        <v>0</v>
      </c>
      <c r="BH17" s="410">
        <f>SUM(BH8:BH16)</f>
        <v>0</v>
      </c>
      <c r="BI17" s="43">
        <f>SUM(BI8:BI16)</f>
        <v>0</v>
      </c>
      <c r="BJ17" s="44">
        <f>SUM(BJ8:BJ16)-SUMIF($D$8:$D$16,"WF",BJ8:BJ16)</f>
        <v>0</v>
      </c>
      <c r="BK17" s="44">
        <f>SUM(BK8:BK16)</f>
        <v>0</v>
      </c>
      <c r="BL17" s="45">
        <f>SUM(BL8:BL16)</f>
        <v>0</v>
      </c>
      <c r="BM17" s="410">
        <f>SUM(BM8:BM16)</f>
        <v>0</v>
      </c>
    </row>
    <row r="18" spans="1:65" ht="13.5" customHeight="1">
      <c r="C18" s="420"/>
      <c r="D18" s="421"/>
      <c r="E18" s="400" t="str">
        <f>CONCATENATE(SUM(K18:BM18)," godz. x ",tyg," tygodni")</f>
        <v>23 godz. x 15 tygodni</v>
      </c>
      <c r="F18" s="401"/>
      <c r="G18" s="401"/>
      <c r="H18" s="401"/>
      <c r="I18" s="417"/>
      <c r="J18" s="409"/>
      <c r="K18" s="400">
        <f>SUM(K17:N17)</f>
        <v>0</v>
      </c>
      <c r="L18" s="401"/>
      <c r="M18" s="401"/>
      <c r="N18" s="402"/>
      <c r="O18" s="409"/>
      <c r="P18" s="400">
        <f>SUM(P17:S17)</f>
        <v>0</v>
      </c>
      <c r="Q18" s="401"/>
      <c r="R18" s="401"/>
      <c r="S18" s="402"/>
      <c r="T18" s="409"/>
      <c r="U18" s="400">
        <f>SUM(U17:X17)</f>
        <v>0</v>
      </c>
      <c r="V18" s="401"/>
      <c r="W18" s="401"/>
      <c r="X18" s="402"/>
      <c r="Y18" s="409"/>
      <c r="Z18" s="400">
        <f>SUM(Z17:AC17)</f>
        <v>0</v>
      </c>
      <c r="AA18" s="401"/>
      <c r="AB18" s="401"/>
      <c r="AC18" s="402"/>
      <c r="AD18" s="409"/>
      <c r="AE18" s="400">
        <f>SUM(AE17:AH17)</f>
        <v>8</v>
      </c>
      <c r="AF18" s="401"/>
      <c r="AG18" s="401"/>
      <c r="AH18" s="402"/>
      <c r="AI18" s="409"/>
      <c r="AJ18" s="400">
        <f>SUM(AJ17:AM17)</f>
        <v>13</v>
      </c>
      <c r="AK18" s="401"/>
      <c r="AL18" s="401"/>
      <c r="AM18" s="402"/>
      <c r="AN18" s="409"/>
      <c r="AO18" s="400">
        <f>SUM(AO17:AR17)</f>
        <v>2</v>
      </c>
      <c r="AP18" s="401"/>
      <c r="AQ18" s="401"/>
      <c r="AR18" s="402"/>
      <c r="AS18" s="409"/>
      <c r="AT18" s="400">
        <f>SUM(AT17:AW17)</f>
        <v>0</v>
      </c>
      <c r="AU18" s="401"/>
      <c r="AV18" s="401"/>
      <c r="AW18" s="402"/>
      <c r="AX18" s="409"/>
      <c r="AY18" s="400">
        <f>SUM(AY17:BB17)</f>
        <v>0</v>
      </c>
      <c r="AZ18" s="401"/>
      <c r="BA18" s="401"/>
      <c r="BB18" s="402"/>
      <c r="BC18" s="409"/>
      <c r="BD18" s="400">
        <f>SUM(BD17:BG17)</f>
        <v>0</v>
      </c>
      <c r="BE18" s="401"/>
      <c r="BF18" s="401"/>
      <c r="BG18" s="402"/>
      <c r="BH18" s="409"/>
      <c r="BI18" s="400">
        <f>SUM(BI17:BL17)</f>
        <v>0</v>
      </c>
      <c r="BJ18" s="401"/>
      <c r="BK18" s="401"/>
      <c r="BL18" s="402"/>
      <c r="BM18" s="409"/>
    </row>
    <row r="19" spans="1:65" ht="13.5" customHeight="1">
      <c r="C19" s="397" t="s">
        <v>47</v>
      </c>
      <c r="D19" s="398"/>
      <c r="E19" s="41">
        <v>4</v>
      </c>
      <c r="F19" s="42"/>
      <c r="G19" s="42"/>
      <c r="H19" s="42"/>
      <c r="I19" s="42"/>
      <c r="J19" s="42"/>
      <c r="K19" s="41" t="e">
        <f ca="1">LiczbaEgz(K8:N16)</f>
        <v>#NAME?</v>
      </c>
      <c r="L19" s="42"/>
      <c r="M19" s="42"/>
      <c r="N19" s="42"/>
      <c r="O19" s="42"/>
      <c r="P19" s="41" t="e">
        <f ca="1">LiczbaEgz(P8:S16)</f>
        <v>#NAME?</v>
      </c>
      <c r="Q19" s="42"/>
      <c r="R19" s="42"/>
      <c r="S19" s="42"/>
      <c r="T19" s="42"/>
      <c r="U19" s="41" t="e">
        <f ca="1">LiczbaEgz(U8:X16)</f>
        <v>#NAME?</v>
      </c>
      <c r="V19" s="42"/>
      <c r="W19" s="42"/>
      <c r="X19" s="42"/>
      <c r="Y19" s="42"/>
      <c r="Z19" s="41"/>
      <c r="AA19" s="42"/>
      <c r="AB19" s="42"/>
      <c r="AC19" s="42"/>
      <c r="AD19" s="42"/>
      <c r="AE19" s="41">
        <v>2</v>
      </c>
      <c r="AF19" s="42"/>
      <c r="AG19" s="42"/>
      <c r="AH19" s="42"/>
      <c r="AI19" s="42"/>
      <c r="AJ19" s="41">
        <v>2</v>
      </c>
      <c r="AK19" s="42"/>
      <c r="AL19" s="42"/>
      <c r="AM19" s="42"/>
      <c r="AN19" s="42"/>
      <c r="AO19" s="41"/>
      <c r="AP19" s="42"/>
      <c r="AQ19" s="42"/>
      <c r="AR19" s="42"/>
      <c r="AS19" s="42"/>
      <c r="AT19" s="41" t="e">
        <f ca="1">LiczbaEgz(AT8:AW16)</f>
        <v>#NAME?</v>
      </c>
      <c r="AU19" s="42"/>
      <c r="AV19" s="42"/>
      <c r="AW19" s="42"/>
      <c r="AX19" s="42"/>
      <c r="AY19" s="41" t="e">
        <f ca="1">LiczbaEgz(AY8:BB16)</f>
        <v>#NAME?</v>
      </c>
      <c r="AZ19" s="42"/>
      <c r="BA19" s="42"/>
      <c r="BB19" s="42"/>
      <c r="BC19" s="42"/>
      <c r="BD19" s="41" t="e">
        <f ca="1">LiczbaEgz(BD8:BG16)</f>
        <v>#NAME?</v>
      </c>
      <c r="BE19" s="42"/>
      <c r="BF19" s="42"/>
      <c r="BG19" s="42"/>
      <c r="BH19" s="42"/>
      <c r="BI19" s="41" t="e">
        <f ca="1">LiczbaEgz(BI8:BL16)</f>
        <v>#NAME?</v>
      </c>
      <c r="BJ19" s="42"/>
      <c r="BK19" s="42"/>
      <c r="BL19" s="42"/>
      <c r="BM19" s="42"/>
    </row>
    <row r="20" spans="1:65" ht="13.5" thickBot="1"/>
    <row r="21" spans="1:65" ht="13.5" thickBot="1">
      <c r="AA21" s="199">
        <v>2</v>
      </c>
      <c r="AB21" s="197">
        <v>1</v>
      </c>
      <c r="AC21" s="9" t="s">
        <v>51</v>
      </c>
    </row>
    <row r="22" spans="1:65" ht="13.5" thickBot="1">
      <c r="AA22" s="198">
        <v>2</v>
      </c>
      <c r="AB22" s="94"/>
    </row>
    <row r="23" spans="1:65" ht="13.5" thickTop="1">
      <c r="AA23" s="95"/>
    </row>
    <row r="26" spans="1:65">
      <c r="AF26" s="188"/>
    </row>
    <row r="28" spans="1:65">
      <c r="AG28" s="223"/>
    </row>
  </sheetData>
  <mergeCells count="43">
    <mergeCell ref="C19:D19"/>
    <mergeCell ref="BH17:BH18"/>
    <mergeCell ref="AI17:AI18"/>
    <mergeCell ref="AN17:AN18"/>
    <mergeCell ref="C17:D18"/>
    <mergeCell ref="I17:I18"/>
    <mergeCell ref="J17:J18"/>
    <mergeCell ref="O17:O18"/>
    <mergeCell ref="E18:H18"/>
    <mergeCell ref="K18:N18"/>
    <mergeCell ref="P18:S18"/>
    <mergeCell ref="U18:X18"/>
    <mergeCell ref="Z18:AC18"/>
    <mergeCell ref="AE18:AH18"/>
    <mergeCell ref="AD17:AD18"/>
    <mergeCell ref="T17:T18"/>
    <mergeCell ref="Y17:Y18"/>
    <mergeCell ref="AJ5:AN5"/>
    <mergeCell ref="AO5:AS5"/>
    <mergeCell ref="P5:T5"/>
    <mergeCell ref="U5:Y5"/>
    <mergeCell ref="Z5:AD5"/>
    <mergeCell ref="AE5:AI5"/>
    <mergeCell ref="AJ18:AM18"/>
    <mergeCell ref="AO18:AR18"/>
    <mergeCell ref="BI1:BM1"/>
    <mergeCell ref="BI2:BM2"/>
    <mergeCell ref="AT5:AX5"/>
    <mergeCell ref="AY5:BC5"/>
    <mergeCell ref="AS17:AS18"/>
    <mergeCell ref="AX17:AX18"/>
    <mergeCell ref="BC17:BC18"/>
    <mergeCell ref="AT18:AW18"/>
    <mergeCell ref="AY18:BB18"/>
    <mergeCell ref="BM17:BM18"/>
    <mergeCell ref="BI5:BM5"/>
    <mergeCell ref="BD18:BG18"/>
    <mergeCell ref="BI18:BL18"/>
    <mergeCell ref="C5:C6"/>
    <mergeCell ref="D5:D6"/>
    <mergeCell ref="E5:J5"/>
    <mergeCell ref="K5:O5"/>
    <mergeCell ref="BD5:BH5"/>
  </mergeCells>
  <phoneticPr fontId="24" type="noConversion"/>
  <dataValidations count="2">
    <dataValidation type="whole"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K16:N18 O16:O17 P16:S18 T16:T17 BH17 U16:BH16 U17:X18 BM16:BM17 AO17:AR18 AY17:BB18 Y17 AS17 BC17 Z17:AC18 AE18:AH18 AT17:AW18 BD17:BG18 AD17:AN17 AX17 BI16:BL18 AJ18:AM18">
      <formula1>0</formula1>
      <formula2>9</formula2>
    </dataValidation>
    <dataValidation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K8:BM15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orientation="landscape" horizontalDpi="300" verticalDpi="300" r:id="rId1"/>
  <headerFooter alignWithMargins="0"/>
  <rowBreaks count="2" manualBreakCount="2">
    <brk id="20" min="2" max="64" man="1"/>
    <brk id="23" min="2" max="6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27"/>
  <sheetViews>
    <sheetView showGridLines="0" showZeros="0" workbookViewId="0">
      <pane xSplit="4" ySplit="6" topLeftCell="G7" activePane="bottomRight" state="frozen"/>
      <selection activeCell="B1" sqref="B1"/>
      <selection pane="topRight" activeCell="E1" sqref="E1"/>
      <selection pane="bottomLeft" activeCell="B7" sqref="B7"/>
      <selection pane="bottomRight" activeCell="AR26" sqref="AR26"/>
    </sheetView>
  </sheetViews>
  <sheetFormatPr defaultRowHeight="12.75"/>
  <cols>
    <col min="1" max="1" width="4.7109375" style="9" hidden="1" customWidth="1"/>
    <col min="2" max="2" width="11.7109375" style="9" customWidth="1"/>
    <col min="3" max="3" width="7" style="9" customWidth="1"/>
    <col min="4" max="4" width="38.28515625" style="9" customWidth="1"/>
    <col min="5" max="10" width="4.7109375" style="9" customWidth="1"/>
    <col min="11" max="14" width="2.7109375" style="9" hidden="1" customWidth="1"/>
    <col min="15" max="15" width="4.7109375" style="9" hidden="1" customWidth="1"/>
    <col min="16" max="19" width="2.7109375" style="9" hidden="1" customWidth="1"/>
    <col min="20" max="20" width="4.7109375" style="9" hidden="1" customWidth="1"/>
    <col min="21" max="24" width="2.7109375" style="9" hidden="1" customWidth="1"/>
    <col min="25" max="25" width="4.7109375" style="9" hidden="1" customWidth="1"/>
    <col min="26" max="29" width="2.7109375" style="9" customWidth="1"/>
    <col min="30" max="30" width="4.7109375" style="9" customWidth="1"/>
    <col min="31" max="34" width="2.7109375" style="9" customWidth="1"/>
    <col min="35" max="35" width="4.7109375" style="9" customWidth="1"/>
    <col min="36" max="39" width="2.7109375" style="9" customWidth="1"/>
    <col min="40" max="40" width="4.7109375" style="9" customWidth="1"/>
    <col min="41" max="44" width="2.7109375" style="9" customWidth="1"/>
    <col min="45" max="45" width="4.7109375" style="9" customWidth="1"/>
    <col min="46" max="49" width="2.7109375" style="9" hidden="1" customWidth="1"/>
    <col min="50" max="50" width="4.7109375" style="9" hidden="1" customWidth="1"/>
    <col min="51" max="54" width="2.7109375" style="9" hidden="1" customWidth="1"/>
    <col min="55" max="55" width="4.7109375" style="9" hidden="1" customWidth="1"/>
    <col min="56" max="59" width="2.7109375" style="9" hidden="1" customWidth="1"/>
    <col min="60" max="60" width="4.7109375" style="9" hidden="1" customWidth="1"/>
    <col min="61" max="64" width="2.7109375" style="9" hidden="1" customWidth="1"/>
    <col min="65" max="65" width="4.7109375" style="9" hidden="1" customWidth="1"/>
    <col min="66" max="16384" width="9.140625" style="9"/>
  </cols>
  <sheetData>
    <row r="1" spans="1:65" ht="16.5" customHeight="1">
      <c r="D1" s="48"/>
      <c r="BH1" s="10" t="s">
        <v>37</v>
      </c>
      <c r="BI1" s="399">
        <f ca="1">Kierunek!AR2</f>
        <v>41243</v>
      </c>
      <c r="BJ1" s="399"/>
      <c r="BK1" s="399"/>
      <c r="BL1" s="399"/>
      <c r="BM1" s="399"/>
    </row>
    <row r="2" spans="1:65" s="84" customFormat="1" ht="16.5" customHeight="1">
      <c r="D2" s="139"/>
      <c r="E2" s="141" t="s">
        <v>34</v>
      </c>
      <c r="F2" s="192" t="str">
        <f>Kierunek!H2</f>
        <v>Technologia Żywności i Żywienie Człowieka, I stopień, stacjonarne</v>
      </c>
      <c r="BH2" s="144" t="s">
        <v>38</v>
      </c>
      <c r="BI2" s="422" t="e">
        <f>Kierunek!#REF!</f>
        <v>#REF!</v>
      </c>
      <c r="BJ2" s="422"/>
      <c r="BK2" s="422"/>
      <c r="BL2" s="422"/>
      <c r="BM2" s="422"/>
    </row>
    <row r="3" spans="1:65" s="84" customFormat="1" ht="16.5" customHeight="1">
      <c r="C3" s="146"/>
      <c r="D3" s="139"/>
      <c r="E3" s="141" t="s">
        <v>35</v>
      </c>
      <c r="F3" s="192" t="s">
        <v>186</v>
      </c>
      <c r="BH3" s="148" t="s">
        <v>36</v>
      </c>
      <c r="BI3" s="192" t="e">
        <f>Kierunek!#REF!</f>
        <v>#REF!</v>
      </c>
      <c r="BJ3" s="193"/>
      <c r="BK3" s="193"/>
      <c r="BL3" s="193"/>
      <c r="BM3" s="193"/>
    </row>
    <row r="4" spans="1:65" s="84" customFormat="1" ht="16.5" customHeight="1">
      <c r="C4" s="146"/>
      <c r="D4" s="139"/>
      <c r="E4" s="148"/>
    </row>
    <row r="5" spans="1:65" ht="13.5" customHeight="1">
      <c r="C5" s="406" t="s">
        <v>5</v>
      </c>
      <c r="D5" s="414" t="s">
        <v>132</v>
      </c>
      <c r="E5" s="411" t="s">
        <v>32</v>
      </c>
      <c r="F5" s="412"/>
      <c r="G5" s="412"/>
      <c r="H5" s="412"/>
      <c r="I5" s="412"/>
      <c r="J5" s="413"/>
      <c r="K5" s="403" t="s">
        <v>6</v>
      </c>
      <c r="L5" s="404"/>
      <c r="M5" s="404"/>
      <c r="N5" s="404"/>
      <c r="O5" s="405"/>
      <c r="P5" s="403" t="s">
        <v>7</v>
      </c>
      <c r="Q5" s="404"/>
      <c r="R5" s="404"/>
      <c r="S5" s="404"/>
      <c r="T5" s="405"/>
      <c r="U5" s="403" t="s">
        <v>8</v>
      </c>
      <c r="V5" s="404"/>
      <c r="W5" s="404"/>
      <c r="X5" s="404"/>
      <c r="Y5" s="405"/>
      <c r="Z5" s="403" t="s">
        <v>9</v>
      </c>
      <c r="AA5" s="404"/>
      <c r="AB5" s="404"/>
      <c r="AC5" s="404"/>
      <c r="AD5" s="405"/>
      <c r="AE5" s="403" t="s">
        <v>10</v>
      </c>
      <c r="AF5" s="404"/>
      <c r="AG5" s="404"/>
      <c r="AH5" s="404"/>
      <c r="AI5" s="405"/>
      <c r="AJ5" s="403" t="s">
        <v>11</v>
      </c>
      <c r="AK5" s="404"/>
      <c r="AL5" s="404"/>
      <c r="AM5" s="404"/>
      <c r="AN5" s="405"/>
      <c r="AO5" s="403" t="s">
        <v>12</v>
      </c>
      <c r="AP5" s="404"/>
      <c r="AQ5" s="404"/>
      <c r="AR5" s="404"/>
      <c r="AS5" s="405"/>
      <c r="AT5" s="403" t="s">
        <v>13</v>
      </c>
      <c r="AU5" s="404"/>
      <c r="AV5" s="404"/>
      <c r="AW5" s="404"/>
      <c r="AX5" s="405"/>
      <c r="AY5" s="403" t="s">
        <v>14</v>
      </c>
      <c r="AZ5" s="404"/>
      <c r="BA5" s="404"/>
      <c r="BB5" s="404"/>
      <c r="BC5" s="405"/>
      <c r="BD5" s="403" t="s">
        <v>15</v>
      </c>
      <c r="BE5" s="404"/>
      <c r="BF5" s="404"/>
      <c r="BG5" s="404"/>
      <c r="BH5" s="405"/>
      <c r="BI5" s="403" t="s">
        <v>16</v>
      </c>
      <c r="BJ5" s="404"/>
      <c r="BK5" s="404"/>
      <c r="BL5" s="404"/>
      <c r="BM5" s="405"/>
    </row>
    <row r="6" spans="1:65" ht="15" customHeight="1">
      <c r="C6" s="407"/>
      <c r="D6" s="415"/>
      <c r="E6" s="28" t="s">
        <v>0</v>
      </c>
      <c r="F6" s="29" t="s">
        <v>1</v>
      </c>
      <c r="G6" s="29" t="s">
        <v>2</v>
      </c>
      <c r="H6" s="30" t="s">
        <v>3</v>
      </c>
      <c r="I6" s="31" t="s">
        <v>4</v>
      </c>
      <c r="J6" s="17" t="s">
        <v>42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42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42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42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42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42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42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42</v>
      </c>
      <c r="AT6" s="14" t="s">
        <v>0</v>
      </c>
      <c r="AU6" s="15" t="s">
        <v>1</v>
      </c>
      <c r="AV6" s="15" t="s">
        <v>2</v>
      </c>
      <c r="AW6" s="16" t="s">
        <v>3</v>
      </c>
      <c r="AX6" s="17" t="s">
        <v>42</v>
      </c>
      <c r="AY6" s="14" t="s">
        <v>0</v>
      </c>
      <c r="AZ6" s="15" t="s">
        <v>1</v>
      </c>
      <c r="BA6" s="15" t="s">
        <v>2</v>
      </c>
      <c r="BB6" s="16" t="s">
        <v>3</v>
      </c>
      <c r="BC6" s="17" t="s">
        <v>42</v>
      </c>
      <c r="BD6" s="14" t="s">
        <v>0</v>
      </c>
      <c r="BE6" s="15" t="s">
        <v>1</v>
      </c>
      <c r="BF6" s="15" t="s">
        <v>2</v>
      </c>
      <c r="BG6" s="16" t="s">
        <v>3</v>
      </c>
      <c r="BH6" s="17" t="s">
        <v>42</v>
      </c>
      <c r="BI6" s="14" t="s">
        <v>0</v>
      </c>
      <c r="BJ6" s="15" t="s">
        <v>1</v>
      </c>
      <c r="BK6" s="15" t="s">
        <v>2</v>
      </c>
      <c r="BL6" s="16" t="s">
        <v>3</v>
      </c>
      <c r="BM6" s="17" t="s">
        <v>42</v>
      </c>
    </row>
    <row r="7" spans="1:65" ht="0.75" customHeight="1">
      <c r="C7" s="56"/>
      <c r="D7" s="57"/>
      <c r="E7" s="58"/>
      <c r="F7" s="59"/>
      <c r="G7" s="59"/>
      <c r="H7" s="60"/>
      <c r="I7" s="61"/>
      <c r="J7" s="62"/>
      <c r="K7" s="63"/>
      <c r="L7" s="64"/>
      <c r="M7" s="64"/>
      <c r="N7" s="65"/>
      <c r="O7" s="62"/>
      <c r="P7" s="63"/>
      <c r="Q7" s="64"/>
      <c r="R7" s="64"/>
      <c r="S7" s="65"/>
      <c r="T7" s="62"/>
      <c r="U7" s="63"/>
      <c r="V7" s="64"/>
      <c r="W7" s="64"/>
      <c r="X7" s="65"/>
      <c r="Y7" s="62"/>
      <c r="Z7" s="63"/>
      <c r="AA7" s="64"/>
      <c r="AB7" s="64"/>
      <c r="AC7" s="65"/>
      <c r="AD7" s="62"/>
      <c r="AE7" s="63"/>
      <c r="AF7" s="64"/>
      <c r="AG7" s="64"/>
      <c r="AH7" s="65"/>
      <c r="AI7" s="62"/>
      <c r="AJ7" s="63"/>
      <c r="AK7" s="64"/>
      <c r="AL7" s="64"/>
      <c r="AM7" s="65"/>
      <c r="AN7" s="62"/>
      <c r="AO7" s="63"/>
      <c r="AP7" s="64"/>
      <c r="AQ7" s="64"/>
      <c r="AR7" s="65"/>
      <c r="AS7" s="62"/>
      <c r="AT7" s="63"/>
      <c r="AU7" s="64"/>
      <c r="AV7" s="64"/>
      <c r="AW7" s="65"/>
      <c r="AX7" s="62"/>
      <c r="AY7" s="63"/>
      <c r="AZ7" s="64"/>
      <c r="BA7" s="64"/>
      <c r="BB7" s="65"/>
      <c r="BC7" s="62"/>
      <c r="BD7" s="63"/>
      <c r="BE7" s="64"/>
      <c r="BF7" s="64"/>
      <c r="BG7" s="65"/>
      <c r="BH7" s="62"/>
      <c r="BI7" s="63"/>
      <c r="BJ7" s="64"/>
      <c r="BK7" s="64"/>
      <c r="BL7" s="65"/>
      <c r="BM7" s="62"/>
    </row>
    <row r="8" spans="1:65" ht="0.75" customHeight="1">
      <c r="C8" s="18"/>
      <c r="D8" s="50"/>
      <c r="E8" s="32">
        <f>tyg*SUMIF($K$6:$BM$6,E$6,$K8:$BM8)</f>
        <v>0</v>
      </c>
      <c r="F8" s="33">
        <f>tyg*SUMIF($K$6:$BM$6,F$6,$K8:$BM8)</f>
        <v>0</v>
      </c>
      <c r="G8" s="33">
        <f>tyg*SUMIF($K$6:$BM$6,G$6,$K8:$BM8)</f>
        <v>0</v>
      </c>
      <c r="H8" s="34">
        <f>tyg*SUMIF($K$6:$BM$6,H$6,$K8:$BM8)</f>
        <v>0</v>
      </c>
      <c r="I8" s="35">
        <f>SUM(E8:H8)</f>
        <v>0</v>
      </c>
      <c r="J8" s="36">
        <f t="shared" ref="J8:J18" si="0">SUMIF($K$6:$BM$6,J$6,$K8:$BM8)</f>
        <v>0</v>
      </c>
      <c r="K8" s="19"/>
      <c r="L8" s="20"/>
      <c r="M8" s="20"/>
      <c r="N8" s="21"/>
      <c r="O8" s="22"/>
      <c r="P8" s="19"/>
      <c r="Q8" s="20"/>
      <c r="R8" s="20"/>
      <c r="S8" s="21"/>
      <c r="T8" s="22"/>
      <c r="U8" s="19"/>
      <c r="V8" s="20"/>
      <c r="W8" s="20"/>
      <c r="X8" s="21"/>
      <c r="Y8" s="22"/>
      <c r="Z8" s="19"/>
      <c r="AA8" s="20"/>
      <c r="AB8" s="20"/>
      <c r="AC8" s="21"/>
      <c r="AD8" s="22"/>
      <c r="AE8" s="100"/>
      <c r="AF8" s="20"/>
      <c r="AG8" s="20"/>
      <c r="AH8" s="21"/>
      <c r="AI8" s="22"/>
      <c r="AJ8" s="19"/>
      <c r="AK8" s="117"/>
      <c r="AL8" s="20"/>
      <c r="AM8" s="21"/>
      <c r="AN8" s="22"/>
      <c r="AO8" s="19"/>
      <c r="AP8" s="20"/>
      <c r="AQ8" s="20"/>
      <c r="AR8" s="21"/>
      <c r="AS8" s="22"/>
      <c r="AT8" s="19"/>
      <c r="AU8" s="20"/>
      <c r="AV8" s="20"/>
      <c r="AW8" s="21"/>
      <c r="AX8" s="22"/>
      <c r="AY8" s="19"/>
      <c r="AZ8" s="20"/>
      <c r="BA8" s="20"/>
      <c r="BB8" s="21"/>
      <c r="BC8" s="22"/>
      <c r="BD8" s="19"/>
      <c r="BE8" s="20"/>
      <c r="BF8" s="20"/>
      <c r="BG8" s="21"/>
      <c r="BH8" s="22"/>
      <c r="BI8" s="19"/>
      <c r="BJ8" s="20"/>
      <c r="BK8" s="20"/>
      <c r="BL8" s="21"/>
      <c r="BM8" s="22"/>
    </row>
    <row r="9" spans="1:65" ht="13.5" customHeight="1" thickBot="1">
      <c r="A9" s="9">
        <v>1</v>
      </c>
      <c r="B9" s="205" t="s">
        <v>173</v>
      </c>
      <c r="C9" s="18" t="s">
        <v>187</v>
      </c>
      <c r="D9" s="69" t="s">
        <v>175</v>
      </c>
      <c r="E9" s="70">
        <f t="shared" ref="E9:H17" si="1">15*(Z9+AE9+AJ9+AO9)</f>
        <v>0</v>
      </c>
      <c r="F9" s="70">
        <f t="shared" si="1"/>
        <v>30</v>
      </c>
      <c r="G9" s="70">
        <f t="shared" si="1"/>
        <v>0</v>
      </c>
      <c r="H9" s="70">
        <f t="shared" si="1"/>
        <v>15</v>
      </c>
      <c r="I9" s="71">
        <f>SUM(E9:H9)</f>
        <v>45</v>
      </c>
      <c r="J9" s="36">
        <f t="shared" si="0"/>
        <v>2</v>
      </c>
      <c r="K9" s="52"/>
      <c r="L9" s="55"/>
      <c r="M9" s="55"/>
      <c r="N9" s="72"/>
      <c r="O9" s="73"/>
      <c r="P9" s="52"/>
      <c r="Q9" s="55"/>
      <c r="R9" s="55"/>
      <c r="S9" s="72"/>
      <c r="T9" s="73"/>
      <c r="U9" s="52"/>
      <c r="V9" s="55"/>
      <c r="W9" s="55"/>
      <c r="X9" s="72"/>
      <c r="Y9" s="114"/>
      <c r="Z9" s="55"/>
      <c r="AA9" s="55"/>
      <c r="AB9" s="55"/>
      <c r="AC9" s="55"/>
      <c r="AD9" s="125"/>
      <c r="AE9" s="130"/>
      <c r="AF9" s="20"/>
      <c r="AG9" s="20"/>
      <c r="AH9" s="20">
        <v>1</v>
      </c>
      <c r="AI9" s="125"/>
      <c r="AJ9" s="129"/>
      <c r="AK9" s="129">
        <v>2</v>
      </c>
      <c r="AL9" s="20"/>
      <c r="AM9" s="20"/>
      <c r="AN9" s="125">
        <v>2</v>
      </c>
      <c r="AO9" s="20"/>
      <c r="AP9" s="20"/>
      <c r="AQ9" s="20"/>
      <c r="AR9" s="20"/>
      <c r="AS9" s="125"/>
      <c r="AT9" s="101"/>
      <c r="AU9" s="20"/>
      <c r="AV9" s="20"/>
      <c r="AW9" s="21"/>
      <c r="AX9" s="22"/>
      <c r="AY9" s="19"/>
      <c r="AZ9" s="20"/>
      <c r="BA9" s="20"/>
      <c r="BB9" s="21"/>
      <c r="BC9" s="22"/>
      <c r="BD9" s="19"/>
      <c r="BE9" s="20"/>
      <c r="BF9" s="20"/>
      <c r="BG9" s="21"/>
      <c r="BH9" s="22"/>
      <c r="BI9" s="19"/>
      <c r="BJ9" s="20"/>
      <c r="BK9" s="20"/>
      <c r="BL9" s="21"/>
      <c r="BM9" s="22"/>
    </row>
    <row r="10" spans="1:65" ht="13.5" customHeight="1" thickBot="1">
      <c r="C10" s="18" t="s">
        <v>188</v>
      </c>
      <c r="D10" s="69" t="s">
        <v>176</v>
      </c>
      <c r="E10" s="70">
        <f t="shared" si="1"/>
        <v>30</v>
      </c>
      <c r="F10" s="70">
        <f t="shared" si="1"/>
        <v>15</v>
      </c>
      <c r="G10" s="70"/>
      <c r="H10" s="70">
        <f t="shared" si="1"/>
        <v>0</v>
      </c>
      <c r="I10" s="71">
        <f t="shared" ref="I10:I18" si="2">SUM(E10:H10)</f>
        <v>45</v>
      </c>
      <c r="J10" s="36">
        <f t="shared" si="0"/>
        <v>5</v>
      </c>
      <c r="K10" s="52"/>
      <c r="L10" s="55"/>
      <c r="M10" s="55"/>
      <c r="N10" s="72"/>
      <c r="O10" s="73"/>
      <c r="P10" s="52"/>
      <c r="Q10" s="55"/>
      <c r="R10" s="55"/>
      <c r="S10" s="72"/>
      <c r="T10" s="73"/>
      <c r="U10" s="52"/>
      <c r="V10" s="55"/>
      <c r="W10" s="55"/>
      <c r="X10" s="72"/>
      <c r="Y10" s="114"/>
      <c r="Z10" s="55"/>
      <c r="AA10" s="55"/>
      <c r="AB10" s="55"/>
      <c r="AC10" s="55"/>
      <c r="AD10" s="126"/>
      <c r="AE10" s="128">
        <v>2</v>
      </c>
      <c r="AF10" s="129">
        <v>1</v>
      </c>
      <c r="AG10" s="20"/>
      <c r="AH10" s="20"/>
      <c r="AI10" s="126">
        <v>5</v>
      </c>
      <c r="AJ10" s="201"/>
      <c r="AK10" s="200"/>
      <c r="AL10" s="20"/>
      <c r="AM10" s="20"/>
      <c r="AN10" s="125"/>
      <c r="AO10" s="20"/>
      <c r="AP10" s="20"/>
      <c r="AQ10" s="20"/>
      <c r="AR10" s="20"/>
      <c r="AS10" s="125"/>
      <c r="AT10" s="101"/>
      <c r="AU10" s="20"/>
      <c r="AV10" s="20"/>
      <c r="AW10" s="21"/>
      <c r="AX10" s="22"/>
      <c r="AY10" s="19"/>
      <c r="AZ10" s="20"/>
      <c r="BA10" s="20"/>
      <c r="BB10" s="21"/>
      <c r="BC10" s="22"/>
      <c r="BD10" s="19"/>
      <c r="BE10" s="20"/>
      <c r="BF10" s="20"/>
      <c r="BG10" s="21"/>
      <c r="BH10" s="22"/>
      <c r="BI10" s="19"/>
      <c r="BJ10" s="20"/>
      <c r="BK10" s="20"/>
      <c r="BL10" s="21"/>
      <c r="BM10" s="22"/>
    </row>
    <row r="11" spans="1:65" ht="13.5" customHeight="1" thickBot="1">
      <c r="B11" s="219"/>
      <c r="C11" s="18" t="s">
        <v>189</v>
      </c>
      <c r="D11" s="69" t="s">
        <v>177</v>
      </c>
      <c r="E11" s="70">
        <f t="shared" si="1"/>
        <v>0</v>
      </c>
      <c r="F11" s="70">
        <f t="shared" si="1"/>
        <v>0</v>
      </c>
      <c r="G11" s="70">
        <f t="shared" si="1"/>
        <v>0</v>
      </c>
      <c r="H11" s="70">
        <f t="shared" si="1"/>
        <v>30</v>
      </c>
      <c r="I11" s="71">
        <f t="shared" si="2"/>
        <v>30</v>
      </c>
      <c r="J11" s="36">
        <f t="shared" si="0"/>
        <v>2</v>
      </c>
      <c r="K11" s="52"/>
      <c r="L11" s="55"/>
      <c r="M11" s="55"/>
      <c r="N11" s="72"/>
      <c r="O11" s="73"/>
      <c r="P11" s="52"/>
      <c r="Q11" s="55"/>
      <c r="R11" s="55"/>
      <c r="S11" s="72"/>
      <c r="T11" s="73"/>
      <c r="U11" s="52"/>
      <c r="V11" s="55"/>
      <c r="W11" s="55"/>
      <c r="X11" s="72"/>
      <c r="Y11" s="114"/>
      <c r="Z11" s="55"/>
      <c r="AA11" s="55"/>
      <c r="AB11" s="55"/>
      <c r="AC11" s="55"/>
      <c r="AD11" s="126"/>
      <c r="AE11" s="239"/>
      <c r="AF11" s="20"/>
      <c r="AG11" s="123"/>
      <c r="AH11" s="20"/>
      <c r="AI11" s="125"/>
      <c r="AJ11" s="134"/>
      <c r="AK11" s="55"/>
      <c r="AL11" s="20"/>
      <c r="AM11" s="20">
        <v>2</v>
      </c>
      <c r="AN11" s="125">
        <v>2</v>
      </c>
      <c r="AO11" s="117"/>
      <c r="AP11" s="20"/>
      <c r="AQ11" s="20"/>
      <c r="AR11" s="20"/>
      <c r="AS11" s="125"/>
      <c r="AT11" s="101"/>
      <c r="AU11" s="20"/>
      <c r="AV11" s="20"/>
      <c r="AW11" s="21"/>
      <c r="AX11" s="22"/>
      <c r="AY11" s="19"/>
      <c r="AZ11" s="20"/>
      <c r="BA11" s="20"/>
      <c r="BB11" s="21"/>
      <c r="BC11" s="22"/>
      <c r="BD11" s="19"/>
      <c r="BE11" s="20"/>
      <c r="BF11" s="20"/>
      <c r="BG11" s="21"/>
      <c r="BH11" s="22"/>
      <c r="BI11" s="19"/>
      <c r="BJ11" s="20"/>
      <c r="BK11" s="20"/>
      <c r="BL11" s="21"/>
      <c r="BM11" s="22"/>
    </row>
    <row r="12" spans="1:65" ht="13.5" customHeight="1" thickBot="1">
      <c r="B12" s="206" t="s">
        <v>174</v>
      </c>
      <c r="C12" s="18" t="s">
        <v>190</v>
      </c>
      <c r="D12" s="69" t="s">
        <v>178</v>
      </c>
      <c r="E12" s="70">
        <f t="shared" si="1"/>
        <v>30</v>
      </c>
      <c r="F12" s="70">
        <f t="shared" si="1"/>
        <v>0</v>
      </c>
      <c r="G12" s="70">
        <f t="shared" si="1"/>
        <v>30</v>
      </c>
      <c r="H12" s="70"/>
      <c r="I12" s="71">
        <f t="shared" si="2"/>
        <v>60</v>
      </c>
      <c r="J12" s="36">
        <f t="shared" si="0"/>
        <v>5</v>
      </c>
      <c r="K12" s="52"/>
      <c r="L12" s="55"/>
      <c r="M12" s="55"/>
      <c r="N12" s="72"/>
      <c r="O12" s="73"/>
      <c r="P12" s="52"/>
      <c r="Q12" s="55"/>
      <c r="R12" s="55"/>
      <c r="S12" s="72"/>
      <c r="T12" s="73"/>
      <c r="U12" s="52"/>
      <c r="V12" s="55"/>
      <c r="W12" s="55"/>
      <c r="X12" s="72"/>
      <c r="Y12" s="114"/>
      <c r="Z12" s="55"/>
      <c r="AA12" s="55"/>
      <c r="AB12" s="55"/>
      <c r="AC12" s="55"/>
      <c r="AD12" s="126"/>
      <c r="AE12" s="221">
        <v>2</v>
      </c>
      <c r="AF12" s="236"/>
      <c r="AG12" s="20">
        <v>2</v>
      </c>
      <c r="AH12" s="20"/>
      <c r="AI12" s="125">
        <v>5</v>
      </c>
      <c r="AJ12" s="240"/>
      <c r="AK12" s="224"/>
      <c r="AL12" s="20"/>
      <c r="AM12" s="123"/>
      <c r="AN12" s="125"/>
      <c r="AO12" s="222"/>
      <c r="AP12" s="129"/>
      <c r="AQ12" s="20"/>
      <c r="AR12" s="123"/>
      <c r="AS12" s="125"/>
      <c r="AT12" s="101"/>
      <c r="AU12" s="20"/>
      <c r="AV12" s="20"/>
      <c r="AW12" s="21"/>
      <c r="AX12" s="22"/>
      <c r="AY12" s="19"/>
      <c r="AZ12" s="20"/>
      <c r="BA12" s="20"/>
      <c r="BB12" s="21"/>
      <c r="BC12" s="22"/>
      <c r="BD12" s="19"/>
      <c r="BE12" s="20"/>
      <c r="BF12" s="20"/>
      <c r="BG12" s="21"/>
      <c r="BH12" s="22"/>
      <c r="BI12" s="19"/>
      <c r="BJ12" s="20"/>
      <c r="BK12" s="20"/>
      <c r="BL12" s="21"/>
      <c r="BM12" s="22"/>
    </row>
    <row r="13" spans="1:65" ht="13.5" customHeight="1" thickBot="1">
      <c r="C13" s="18" t="s">
        <v>191</v>
      </c>
      <c r="D13" s="69" t="s">
        <v>179</v>
      </c>
      <c r="E13" s="70">
        <f t="shared" si="1"/>
        <v>30</v>
      </c>
      <c r="F13" s="70">
        <f>15*(AA13+AF13+AK13+AP13)</f>
        <v>15</v>
      </c>
      <c r="G13" s="70">
        <f>15*(AB13+AG13+AL13+AQ13)</f>
        <v>0</v>
      </c>
      <c r="H13" s="70">
        <f t="shared" si="1"/>
        <v>0</v>
      </c>
      <c r="I13" s="71">
        <f t="shared" si="2"/>
        <v>45</v>
      </c>
      <c r="J13" s="36">
        <f t="shared" si="0"/>
        <v>4</v>
      </c>
      <c r="K13" s="52"/>
      <c r="L13" s="55"/>
      <c r="M13" s="55"/>
      <c r="N13" s="72"/>
      <c r="O13" s="73"/>
      <c r="P13" s="52"/>
      <c r="Q13" s="55"/>
      <c r="R13" s="55"/>
      <c r="S13" s="72"/>
      <c r="T13" s="73"/>
      <c r="U13" s="52"/>
      <c r="V13" s="55"/>
      <c r="W13" s="55"/>
      <c r="X13" s="72"/>
      <c r="Y13" s="114"/>
      <c r="Z13" s="55"/>
      <c r="AA13" s="55"/>
      <c r="AB13" s="55"/>
      <c r="AC13" s="55"/>
      <c r="AD13" s="125"/>
      <c r="AE13" s="194"/>
      <c r="AF13" s="20"/>
      <c r="AG13" s="20"/>
      <c r="AH13" s="20"/>
      <c r="AI13" s="126"/>
      <c r="AJ13" s="241">
        <v>2</v>
      </c>
      <c r="AK13" s="232">
        <v>1</v>
      </c>
      <c r="AL13" s="20"/>
      <c r="AM13" s="20"/>
      <c r="AN13" s="125">
        <v>4</v>
      </c>
      <c r="AO13" s="101"/>
      <c r="AP13" s="20"/>
      <c r="AQ13" s="20"/>
      <c r="AR13" s="20"/>
      <c r="AS13" s="125"/>
      <c r="AT13" s="101"/>
      <c r="AU13" s="20"/>
      <c r="AV13" s="20"/>
      <c r="AW13" s="21"/>
      <c r="AX13" s="22"/>
      <c r="AY13" s="19"/>
      <c r="AZ13" s="20"/>
      <c r="BA13" s="20"/>
      <c r="BB13" s="21"/>
      <c r="BC13" s="22"/>
      <c r="BD13" s="19"/>
      <c r="BE13" s="20"/>
      <c r="BF13" s="20"/>
      <c r="BG13" s="21"/>
      <c r="BH13" s="22"/>
      <c r="BI13" s="19"/>
      <c r="BJ13" s="20"/>
      <c r="BK13" s="20"/>
      <c r="BL13" s="21"/>
      <c r="BM13" s="22"/>
    </row>
    <row r="14" spans="1:65" ht="13.5" customHeight="1" thickBot="1">
      <c r="C14" s="18" t="s">
        <v>192</v>
      </c>
      <c r="D14" s="69" t="s">
        <v>180</v>
      </c>
      <c r="E14" s="70">
        <f t="shared" si="1"/>
        <v>30</v>
      </c>
      <c r="F14" s="70">
        <f t="shared" si="1"/>
        <v>0</v>
      </c>
      <c r="G14" s="70">
        <v>15</v>
      </c>
      <c r="H14" s="70">
        <f t="shared" si="1"/>
        <v>15</v>
      </c>
      <c r="I14" s="71">
        <f t="shared" si="2"/>
        <v>60</v>
      </c>
      <c r="J14" s="36">
        <f t="shared" si="0"/>
        <v>4</v>
      </c>
      <c r="K14" s="52"/>
      <c r="L14" s="55"/>
      <c r="M14" s="55"/>
      <c r="N14" s="72"/>
      <c r="O14" s="73"/>
      <c r="P14" s="52"/>
      <c r="Q14" s="55"/>
      <c r="R14" s="55"/>
      <c r="S14" s="72"/>
      <c r="T14" s="73"/>
      <c r="U14" s="52"/>
      <c r="V14" s="55"/>
      <c r="W14" s="55"/>
      <c r="X14" s="72"/>
      <c r="Y14" s="114"/>
      <c r="Z14" s="55"/>
      <c r="AA14" s="55"/>
      <c r="AB14" s="55"/>
      <c r="AC14" s="55"/>
      <c r="AD14" s="126"/>
      <c r="AE14" s="202"/>
      <c r="AF14" s="20"/>
      <c r="AG14" s="20"/>
      <c r="AH14" s="20"/>
      <c r="AI14" s="126"/>
      <c r="AJ14" s="221">
        <v>2</v>
      </c>
      <c r="AK14" s="236"/>
      <c r="AL14" s="20">
        <v>1</v>
      </c>
      <c r="AM14" s="20">
        <v>1</v>
      </c>
      <c r="AN14" s="125">
        <v>4</v>
      </c>
      <c r="AO14" s="235"/>
      <c r="AP14" s="20"/>
      <c r="AQ14" s="20"/>
      <c r="AR14" s="20"/>
      <c r="AS14" s="125"/>
      <c r="AT14" s="101"/>
      <c r="AU14" s="20"/>
      <c r="AV14" s="20"/>
      <c r="AW14" s="21"/>
      <c r="AX14" s="22"/>
      <c r="AY14" s="19"/>
      <c r="AZ14" s="20"/>
      <c r="BA14" s="20"/>
      <c r="BB14" s="21"/>
      <c r="BC14" s="22"/>
      <c r="BD14" s="19"/>
      <c r="BE14" s="20"/>
      <c r="BF14" s="20"/>
      <c r="BG14" s="21"/>
      <c r="BH14" s="22"/>
      <c r="BI14" s="19"/>
      <c r="BJ14" s="20"/>
      <c r="BK14" s="20"/>
      <c r="BL14" s="21"/>
      <c r="BM14" s="22"/>
    </row>
    <row r="15" spans="1:65" ht="13.5" customHeight="1" thickBot="1">
      <c r="C15" s="18" t="s">
        <v>193</v>
      </c>
      <c r="D15" s="69" t="s">
        <v>181</v>
      </c>
      <c r="E15" s="70">
        <v>15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1">
        <f t="shared" si="2"/>
        <v>15</v>
      </c>
      <c r="J15" s="36">
        <f t="shared" si="0"/>
        <v>1.5</v>
      </c>
      <c r="K15" s="52"/>
      <c r="L15" s="55"/>
      <c r="M15" s="55"/>
      <c r="N15" s="72"/>
      <c r="O15" s="73"/>
      <c r="P15" s="52"/>
      <c r="Q15" s="55"/>
      <c r="R15" s="55"/>
      <c r="S15" s="72"/>
      <c r="T15" s="73"/>
      <c r="U15" s="52"/>
      <c r="V15" s="55"/>
      <c r="W15" s="55"/>
      <c r="X15" s="72"/>
      <c r="Y15" s="114"/>
      <c r="Z15" s="55"/>
      <c r="AA15" s="55"/>
      <c r="AB15" s="55"/>
      <c r="AC15" s="55"/>
      <c r="AD15" s="126"/>
      <c r="AE15" s="123"/>
      <c r="AF15" s="20"/>
      <c r="AG15" s="20"/>
      <c r="AH15" s="20"/>
      <c r="AI15" s="125"/>
      <c r="AJ15" s="194"/>
      <c r="AK15" s="20"/>
      <c r="AL15" s="20"/>
      <c r="AM15" s="20"/>
      <c r="AN15" s="126"/>
      <c r="AO15" s="221">
        <v>1</v>
      </c>
      <c r="AP15" s="236"/>
      <c r="AQ15" s="20"/>
      <c r="AR15" s="20"/>
      <c r="AS15" s="125">
        <v>1.5</v>
      </c>
      <c r="AT15" s="101"/>
      <c r="AU15" s="20"/>
      <c r="AV15" s="20"/>
      <c r="AW15" s="21"/>
      <c r="AX15" s="22"/>
      <c r="AY15" s="19"/>
      <c r="AZ15" s="20"/>
      <c r="BA15" s="20"/>
      <c r="BB15" s="21"/>
      <c r="BC15" s="22"/>
      <c r="BD15" s="19"/>
      <c r="BE15" s="20"/>
      <c r="BF15" s="20"/>
      <c r="BG15" s="21"/>
      <c r="BH15" s="22"/>
      <c r="BI15" s="19"/>
      <c r="BJ15" s="20"/>
      <c r="BK15" s="20"/>
      <c r="BL15" s="21"/>
      <c r="BM15" s="22"/>
    </row>
    <row r="16" spans="1:65" ht="13.5" customHeight="1">
      <c r="C16" s="18" t="s">
        <v>194</v>
      </c>
      <c r="D16" s="69" t="s">
        <v>182</v>
      </c>
      <c r="E16" s="70">
        <f t="shared" si="1"/>
        <v>30</v>
      </c>
      <c r="F16" s="70">
        <f t="shared" si="1"/>
        <v>0</v>
      </c>
      <c r="G16" s="70">
        <f t="shared" si="1"/>
        <v>0</v>
      </c>
      <c r="H16" s="70">
        <f t="shared" si="1"/>
        <v>15</v>
      </c>
      <c r="I16" s="71">
        <f t="shared" si="2"/>
        <v>45</v>
      </c>
      <c r="J16" s="36">
        <f t="shared" si="0"/>
        <v>3.5</v>
      </c>
      <c r="K16" s="52"/>
      <c r="L16" s="55"/>
      <c r="M16" s="55"/>
      <c r="N16" s="72"/>
      <c r="O16" s="73"/>
      <c r="P16" s="52"/>
      <c r="Q16" s="55"/>
      <c r="R16" s="55"/>
      <c r="S16" s="72"/>
      <c r="T16" s="73"/>
      <c r="U16" s="52"/>
      <c r="V16" s="55"/>
      <c r="W16" s="55"/>
      <c r="X16" s="72"/>
      <c r="Y16" s="114"/>
      <c r="Z16" s="55"/>
      <c r="AA16" s="55"/>
      <c r="AB16" s="55"/>
      <c r="AC16" s="55"/>
      <c r="AD16" s="125"/>
      <c r="AE16" s="55"/>
      <c r="AF16" s="101"/>
      <c r="AG16" s="20"/>
      <c r="AH16" s="20"/>
      <c r="AI16" s="125"/>
      <c r="AJ16" s="242">
        <v>2</v>
      </c>
      <c r="AK16" s="20"/>
      <c r="AL16" s="20"/>
      <c r="AM16" s="20"/>
      <c r="AN16" s="125">
        <v>2</v>
      </c>
      <c r="AO16" s="194"/>
      <c r="AP16" s="20"/>
      <c r="AQ16" s="20"/>
      <c r="AR16" s="20">
        <v>1</v>
      </c>
      <c r="AS16" s="125">
        <v>1.5</v>
      </c>
      <c r="AT16" s="101"/>
      <c r="AU16" s="20"/>
      <c r="AV16" s="20"/>
      <c r="AW16" s="21"/>
      <c r="AX16" s="22"/>
      <c r="AY16" s="19"/>
      <c r="AZ16" s="20"/>
      <c r="BA16" s="20"/>
      <c r="BB16" s="21"/>
      <c r="BC16" s="22"/>
      <c r="BD16" s="19"/>
      <c r="BE16" s="20"/>
      <c r="BF16" s="20"/>
      <c r="BG16" s="21"/>
      <c r="BH16" s="22"/>
      <c r="BI16" s="19"/>
      <c r="BJ16" s="20"/>
      <c r="BK16" s="20"/>
      <c r="BL16" s="21"/>
      <c r="BM16" s="22"/>
    </row>
    <row r="17" spans="1:65" ht="13.5" customHeight="1">
      <c r="A17" s="9">
        <v>1</v>
      </c>
      <c r="C17" s="18"/>
      <c r="D17" s="69"/>
      <c r="E17" s="70">
        <f t="shared" si="1"/>
        <v>0</v>
      </c>
      <c r="F17" s="70">
        <f t="shared" si="1"/>
        <v>0</v>
      </c>
      <c r="G17" s="70">
        <f t="shared" si="1"/>
        <v>0</v>
      </c>
      <c r="H17" s="70">
        <f t="shared" si="1"/>
        <v>0</v>
      </c>
      <c r="I17" s="71">
        <f t="shared" si="2"/>
        <v>0</v>
      </c>
      <c r="J17" s="36">
        <f t="shared" si="0"/>
        <v>0</v>
      </c>
      <c r="K17" s="52"/>
      <c r="L17" s="55"/>
      <c r="M17" s="55"/>
      <c r="N17" s="72"/>
      <c r="O17" s="73"/>
      <c r="P17" s="52"/>
      <c r="Q17" s="55"/>
      <c r="R17" s="55"/>
      <c r="S17" s="72"/>
      <c r="T17" s="73"/>
      <c r="U17" s="52"/>
      <c r="V17" s="55"/>
      <c r="W17" s="55"/>
      <c r="X17" s="72"/>
      <c r="Y17" s="114"/>
      <c r="Z17" s="55"/>
      <c r="AA17" s="55"/>
      <c r="AB17" s="55"/>
      <c r="AC17" s="55"/>
      <c r="AD17" s="125"/>
      <c r="AE17" s="133"/>
      <c r="AF17" s="220"/>
      <c r="AG17" s="55"/>
      <c r="AH17" s="55"/>
      <c r="AI17" s="125"/>
      <c r="AJ17" s="55"/>
      <c r="AK17" s="55"/>
      <c r="AL17" s="55"/>
      <c r="AM17" s="55"/>
      <c r="AN17" s="125"/>
      <c r="AO17" s="55"/>
      <c r="AP17" s="55"/>
      <c r="AQ17" s="55"/>
      <c r="AR17" s="55"/>
      <c r="AS17" s="125"/>
      <c r="AT17" s="101"/>
      <c r="AU17" s="20"/>
      <c r="AV17" s="20"/>
      <c r="AW17" s="21"/>
      <c r="AX17" s="22"/>
      <c r="AY17" s="19"/>
      <c r="AZ17" s="20"/>
      <c r="BA17" s="20"/>
      <c r="BB17" s="21"/>
      <c r="BC17" s="22"/>
      <c r="BD17" s="19"/>
      <c r="BE17" s="20"/>
      <c r="BF17" s="20"/>
      <c r="BG17" s="21"/>
      <c r="BH17" s="22"/>
      <c r="BI17" s="19"/>
      <c r="BJ17" s="20"/>
      <c r="BK17" s="20"/>
      <c r="BL17" s="21"/>
      <c r="BM17" s="22"/>
    </row>
    <row r="18" spans="1:65" ht="3.75" customHeight="1">
      <c r="A18" s="9">
        <v>1</v>
      </c>
      <c r="C18" s="23"/>
      <c r="D18" s="74"/>
      <c r="E18" s="75">
        <f>tyg*SUMIF($K$6:$BM$6,E$6,$K18:$BM18)</f>
        <v>0</v>
      </c>
      <c r="F18" s="76">
        <f>tyg*SUMIF($K$6:$BM$6,F$6,$K18:$BM18)</f>
        <v>0</v>
      </c>
      <c r="G18" s="76">
        <f>tyg*SUMIF($K$6:$BM$6,G$6,$K18:$BM18)</f>
        <v>0</v>
      </c>
      <c r="H18" s="77">
        <f>tyg*SUMIF($K$6:$BM$6,H$6,$K18:$BM18)</f>
        <v>0</v>
      </c>
      <c r="I18" s="78">
        <f t="shared" si="2"/>
        <v>0</v>
      </c>
      <c r="J18" s="37">
        <f t="shared" si="0"/>
        <v>0</v>
      </c>
      <c r="K18" s="79"/>
      <c r="L18" s="80"/>
      <c r="M18" s="80"/>
      <c r="N18" s="81"/>
      <c r="O18" s="82"/>
      <c r="P18" s="79"/>
      <c r="Q18" s="80"/>
      <c r="R18" s="80"/>
      <c r="S18" s="81"/>
      <c r="T18" s="82"/>
      <c r="U18" s="79"/>
      <c r="V18" s="80"/>
      <c r="W18" s="80"/>
      <c r="X18" s="81"/>
      <c r="Y18" s="82"/>
      <c r="Z18" s="79"/>
      <c r="AA18" s="80"/>
      <c r="AB18" s="80"/>
      <c r="AC18" s="81"/>
      <c r="AD18" s="27"/>
      <c r="AE18" s="79"/>
      <c r="AF18" s="80"/>
      <c r="AG18" s="80"/>
      <c r="AH18" s="81"/>
      <c r="AI18" s="27"/>
      <c r="AJ18" s="79"/>
      <c r="AK18" s="80"/>
      <c r="AL18" s="80"/>
      <c r="AM18" s="81"/>
      <c r="AN18" s="27"/>
      <c r="AO18" s="79"/>
      <c r="AP18" s="80"/>
      <c r="AQ18" s="80"/>
      <c r="AR18" s="81"/>
      <c r="AS18" s="27"/>
      <c r="AT18" s="24"/>
      <c r="AU18" s="25"/>
      <c r="AV18" s="25"/>
      <c r="AW18" s="26"/>
      <c r="AX18" s="27"/>
      <c r="AY18" s="24"/>
      <c r="AZ18" s="25"/>
      <c r="BA18" s="25"/>
      <c r="BB18" s="26"/>
      <c r="BC18" s="27"/>
      <c r="BD18" s="24"/>
      <c r="BE18" s="25"/>
      <c r="BF18" s="25"/>
      <c r="BG18" s="26"/>
      <c r="BH18" s="27"/>
      <c r="BI18" s="24"/>
      <c r="BJ18" s="25"/>
      <c r="BK18" s="25"/>
      <c r="BL18" s="26"/>
      <c r="BM18" s="27"/>
    </row>
    <row r="19" spans="1:65" ht="13.5" customHeight="1">
      <c r="A19" s="9">
        <v>2</v>
      </c>
      <c r="C19" s="418" t="s">
        <v>33</v>
      </c>
      <c r="D19" s="419"/>
      <c r="E19" s="38">
        <f t="shared" ref="E19:K19" si="3">SUM(E8:E18)</f>
        <v>165</v>
      </c>
      <c r="F19" s="39">
        <f t="shared" si="3"/>
        <v>60</v>
      </c>
      <c r="G19" s="39">
        <f t="shared" si="3"/>
        <v>45</v>
      </c>
      <c r="H19" s="40">
        <f t="shared" si="3"/>
        <v>75</v>
      </c>
      <c r="I19" s="416">
        <f t="shared" si="3"/>
        <v>345</v>
      </c>
      <c r="J19" s="410">
        <f>SUM(J8:J18)</f>
        <v>27</v>
      </c>
      <c r="K19" s="43">
        <f t="shared" si="3"/>
        <v>0</v>
      </c>
      <c r="L19" s="44">
        <f>SUM(L8:L18)-SUMIF($D$8:$D$18,"WF",L8:L18)</f>
        <v>0</v>
      </c>
      <c r="M19" s="44">
        <f>SUM(M8:M18)</f>
        <v>0</v>
      </c>
      <c r="N19" s="45">
        <f>SUM(N8:N18)</f>
        <v>0</v>
      </c>
      <c r="O19" s="410">
        <f>SUM(O8:O18)</f>
        <v>0</v>
      </c>
      <c r="P19" s="43">
        <f>SUM(P8:P18)</f>
        <v>0</v>
      </c>
      <c r="Q19" s="44">
        <f>SUM(Q8:Q18)-SUMIF($D$8:$D$18,"WF",Q8:Q18)</f>
        <v>0</v>
      </c>
      <c r="R19" s="44">
        <f>SUM(R8:R18)</f>
        <v>0</v>
      </c>
      <c r="S19" s="45">
        <f>SUM(S8:S18)</f>
        <v>0</v>
      </c>
      <c r="T19" s="410">
        <f>SUM(T8:T18)</f>
        <v>0</v>
      </c>
      <c r="U19" s="43">
        <f>SUM(U8:U18)</f>
        <v>0</v>
      </c>
      <c r="V19" s="44">
        <f>SUM(V8:V18)-SUMIF($D$8:$D$18,"WF",V8:V18)</f>
        <v>0</v>
      </c>
      <c r="W19" s="44">
        <f>SUM(W8:W18)</f>
        <v>0</v>
      </c>
      <c r="X19" s="45">
        <f>SUM(X8:X18)</f>
        <v>0</v>
      </c>
      <c r="Y19" s="410">
        <f>SUM(Y8:Y18)</f>
        <v>0</v>
      </c>
      <c r="Z19" s="43">
        <f>SUM(Z8:Z18)</f>
        <v>0</v>
      </c>
      <c r="AA19" s="44">
        <f>SUM(AA8:AA18)-SUMIF($D$8:$D$18,"WF",AA8:AA18)</f>
        <v>0</v>
      </c>
      <c r="AB19" s="44">
        <f>SUM(AB8:AB18)</f>
        <v>0</v>
      </c>
      <c r="AC19" s="45">
        <f>SUM(AC8:AC18)</f>
        <v>0</v>
      </c>
      <c r="AD19" s="410">
        <f>SUM(AD8:AD18)</f>
        <v>0</v>
      </c>
      <c r="AE19" s="43">
        <f>SUM(AE8:AE18)</f>
        <v>4</v>
      </c>
      <c r="AF19" s="44">
        <f>SUM(AF8:AF18)-SUMIF($D$8:$D$18,"WF",AF8:AF18)</f>
        <v>1</v>
      </c>
      <c r="AG19" s="44">
        <f>SUM(AG8:AG18)</f>
        <v>2</v>
      </c>
      <c r="AH19" s="45">
        <f>SUM(AH8:AH18)</f>
        <v>1</v>
      </c>
      <c r="AI19" s="410">
        <f>SUM(AI8:AI18)</f>
        <v>10</v>
      </c>
      <c r="AJ19" s="43">
        <f>SUM(AJ8:AJ18)</f>
        <v>6</v>
      </c>
      <c r="AK19" s="44">
        <f>SUM(AK8:AK18)-SUMIF($D$8:$D$18,"WF",AK8:AK18)</f>
        <v>3</v>
      </c>
      <c r="AL19" s="44">
        <f t="shared" ref="AL19:AT19" si="4">SUM(AL8:AL18)</f>
        <v>1</v>
      </c>
      <c r="AM19" s="45">
        <f t="shared" si="4"/>
        <v>3</v>
      </c>
      <c r="AN19" s="410">
        <f t="shared" si="4"/>
        <v>14</v>
      </c>
      <c r="AO19" s="43">
        <f t="shared" si="4"/>
        <v>1</v>
      </c>
      <c r="AP19" s="44">
        <f t="shared" si="4"/>
        <v>0</v>
      </c>
      <c r="AQ19" s="44">
        <v>0</v>
      </c>
      <c r="AR19" s="45">
        <f t="shared" si="4"/>
        <v>1</v>
      </c>
      <c r="AS19" s="410">
        <f t="shared" si="4"/>
        <v>3</v>
      </c>
      <c r="AT19" s="43">
        <f t="shared" si="4"/>
        <v>0</v>
      </c>
      <c r="AU19" s="44">
        <f>SUM(AU8:AU18)-SUMIF($D$8:$D$18,"WF",AU8:AU18)</f>
        <v>0</v>
      </c>
      <c r="AV19" s="44">
        <f>SUM(AV8:AV18)</f>
        <v>0</v>
      </c>
      <c r="AW19" s="45">
        <f>SUM(AW8:AW18)</f>
        <v>0</v>
      </c>
      <c r="AX19" s="410">
        <f>SUM(AX8:AX18)</f>
        <v>0</v>
      </c>
      <c r="AY19" s="43">
        <f>SUM(AY8:AY18)</f>
        <v>0</v>
      </c>
      <c r="AZ19" s="44">
        <f>SUM(AZ8:AZ18)-SUMIF($D$8:$D$18,"WF",AZ8:AZ18)</f>
        <v>0</v>
      </c>
      <c r="BA19" s="44">
        <f>SUM(BA8:BA18)</f>
        <v>0</v>
      </c>
      <c r="BB19" s="45">
        <f>SUM(BB8:BB18)</f>
        <v>0</v>
      </c>
      <c r="BC19" s="410">
        <f>SUM(BC8:BC18)</f>
        <v>0</v>
      </c>
      <c r="BD19" s="43">
        <f>SUM(BD8:BD18)</f>
        <v>0</v>
      </c>
      <c r="BE19" s="44">
        <f>SUM(BE8:BE18)-SUMIF($D$8:$D$18,"WF",BE8:BE18)</f>
        <v>0</v>
      </c>
      <c r="BF19" s="44">
        <f>SUM(BF8:BF18)</f>
        <v>0</v>
      </c>
      <c r="BG19" s="45">
        <f>SUM(BG8:BG18)</f>
        <v>0</v>
      </c>
      <c r="BH19" s="410">
        <f>SUM(BH8:BH18)</f>
        <v>0</v>
      </c>
      <c r="BI19" s="43">
        <f>SUM(BI8:BI18)</f>
        <v>0</v>
      </c>
      <c r="BJ19" s="44">
        <f>SUM(BJ8:BJ18)-SUMIF($D$8:$D$18,"WF",BJ8:BJ18)</f>
        <v>0</v>
      </c>
      <c r="BK19" s="44">
        <f>SUM(BK8:BK18)</f>
        <v>0</v>
      </c>
      <c r="BL19" s="45">
        <f>SUM(BL8:BL18)</f>
        <v>0</v>
      </c>
      <c r="BM19" s="410">
        <f>SUM(BM8:BM18)</f>
        <v>0</v>
      </c>
    </row>
    <row r="20" spans="1:65" ht="13.5" customHeight="1">
      <c r="C20" s="420"/>
      <c r="D20" s="421"/>
      <c r="E20" s="400" t="str">
        <f>CONCATENATE(SUM(K20:BM20)," godz. x ",tyg," tygodni")</f>
        <v>23 godz. x 15 tygodni</v>
      </c>
      <c r="F20" s="401"/>
      <c r="G20" s="401"/>
      <c r="H20" s="401"/>
      <c r="I20" s="417"/>
      <c r="J20" s="409"/>
      <c r="K20" s="400">
        <f>SUM(K19:N19)</f>
        <v>0</v>
      </c>
      <c r="L20" s="401"/>
      <c r="M20" s="401"/>
      <c r="N20" s="402"/>
      <c r="O20" s="409"/>
      <c r="P20" s="400">
        <f>SUM(P19:S19)</f>
        <v>0</v>
      </c>
      <c r="Q20" s="401"/>
      <c r="R20" s="401"/>
      <c r="S20" s="402"/>
      <c r="T20" s="409"/>
      <c r="U20" s="400">
        <f>SUM(U19:X19)</f>
        <v>0</v>
      </c>
      <c r="V20" s="401"/>
      <c r="W20" s="401"/>
      <c r="X20" s="402"/>
      <c r="Y20" s="409"/>
      <c r="Z20" s="400">
        <f>SUM(Z19:AC19)</f>
        <v>0</v>
      </c>
      <c r="AA20" s="401"/>
      <c r="AB20" s="401"/>
      <c r="AC20" s="402"/>
      <c r="AD20" s="409"/>
      <c r="AE20" s="400">
        <f>SUM(AE19:AH19)</f>
        <v>8</v>
      </c>
      <c r="AF20" s="401"/>
      <c r="AG20" s="401"/>
      <c r="AH20" s="402"/>
      <c r="AI20" s="409"/>
      <c r="AJ20" s="400">
        <f>SUM(AJ19:AM19)</f>
        <v>13</v>
      </c>
      <c r="AK20" s="401"/>
      <c r="AL20" s="401"/>
      <c r="AM20" s="402"/>
      <c r="AN20" s="409"/>
      <c r="AO20" s="400">
        <f>SUM(AO19:AR19)</f>
        <v>2</v>
      </c>
      <c r="AP20" s="401"/>
      <c r="AQ20" s="401"/>
      <c r="AR20" s="402"/>
      <c r="AS20" s="409"/>
      <c r="AT20" s="400">
        <f>SUM(AT19:AW19)</f>
        <v>0</v>
      </c>
      <c r="AU20" s="401"/>
      <c r="AV20" s="401"/>
      <c r="AW20" s="402"/>
      <c r="AX20" s="409"/>
      <c r="AY20" s="400">
        <f>SUM(AY19:BB19)</f>
        <v>0</v>
      </c>
      <c r="AZ20" s="401"/>
      <c r="BA20" s="401"/>
      <c r="BB20" s="402"/>
      <c r="BC20" s="409"/>
      <c r="BD20" s="400">
        <f>SUM(BD19:BG19)</f>
        <v>0</v>
      </c>
      <c r="BE20" s="401"/>
      <c r="BF20" s="401"/>
      <c r="BG20" s="402"/>
      <c r="BH20" s="409"/>
      <c r="BI20" s="400">
        <f>SUM(BI19:BL19)</f>
        <v>0</v>
      </c>
      <c r="BJ20" s="401"/>
      <c r="BK20" s="401"/>
      <c r="BL20" s="402"/>
      <c r="BM20" s="409"/>
    </row>
    <row r="21" spans="1:65" ht="13.5" customHeight="1">
      <c r="C21" s="397" t="s">
        <v>47</v>
      </c>
      <c r="D21" s="398"/>
      <c r="E21" s="41">
        <v>3</v>
      </c>
      <c r="F21" s="42"/>
      <c r="G21" s="42"/>
      <c r="H21" s="42"/>
      <c r="I21" s="42"/>
      <c r="J21" s="42"/>
      <c r="K21" s="41" t="e">
        <f ca="1">LiczbaEgz(K8:N18)</f>
        <v>#NAME?</v>
      </c>
      <c r="L21" s="42"/>
      <c r="M21" s="42"/>
      <c r="N21" s="42"/>
      <c r="O21" s="42"/>
      <c r="P21" s="41" t="e">
        <f ca="1">LiczbaEgz(P8:S18)</f>
        <v>#NAME?</v>
      </c>
      <c r="Q21" s="42"/>
      <c r="R21" s="42"/>
      <c r="S21" s="42"/>
      <c r="T21" s="42"/>
      <c r="U21" s="41" t="e">
        <f ca="1">LiczbaEgz(U8:X18)</f>
        <v>#NAME?</v>
      </c>
      <c r="V21" s="42"/>
      <c r="W21" s="42"/>
      <c r="X21" s="42"/>
      <c r="Y21" s="42"/>
      <c r="Z21" s="41"/>
      <c r="AA21" s="42"/>
      <c r="AB21" s="42"/>
      <c r="AC21" s="42"/>
      <c r="AD21" s="42"/>
      <c r="AE21" s="41">
        <v>2</v>
      </c>
      <c r="AF21" s="42"/>
      <c r="AG21" s="42"/>
      <c r="AH21" s="42"/>
      <c r="AI21" s="42"/>
      <c r="AJ21" s="41">
        <v>2</v>
      </c>
      <c r="AK21" s="42"/>
      <c r="AL21" s="42"/>
      <c r="AM21" s="42"/>
      <c r="AN21" s="42"/>
      <c r="AO21" s="41"/>
      <c r="AP21" s="42"/>
      <c r="AQ21" s="42"/>
      <c r="AR21" s="42"/>
      <c r="AS21" s="42"/>
      <c r="AT21" s="41" t="e">
        <f ca="1">LiczbaEgz(AT8:AW18)</f>
        <v>#NAME?</v>
      </c>
      <c r="AU21" s="42"/>
      <c r="AV21" s="42"/>
      <c r="AW21" s="42"/>
      <c r="AX21" s="42"/>
      <c r="AY21" s="41" t="e">
        <f ca="1">LiczbaEgz(AY8:BB18)</f>
        <v>#NAME?</v>
      </c>
      <c r="AZ21" s="42"/>
      <c r="BA21" s="42"/>
      <c r="BB21" s="42"/>
      <c r="BC21" s="42"/>
      <c r="BD21" s="41" t="e">
        <f ca="1">LiczbaEgz(BD8:BG18)</f>
        <v>#NAME?</v>
      </c>
      <c r="BE21" s="42"/>
      <c r="BF21" s="42"/>
      <c r="BG21" s="42"/>
      <c r="BH21" s="42"/>
      <c r="BI21" s="41" t="e">
        <f ca="1">LiczbaEgz(BI8:BL18)</f>
        <v>#NAME?</v>
      </c>
      <c r="BJ21" s="42"/>
      <c r="BK21" s="42"/>
      <c r="BL21" s="42"/>
      <c r="BM21" s="42"/>
    </row>
    <row r="22" spans="1:65" ht="13.5" thickBot="1"/>
    <row r="23" spans="1:65" ht="13.5" thickBot="1">
      <c r="AA23" s="199">
        <v>2</v>
      </c>
      <c r="AB23" s="197">
        <v>1</v>
      </c>
      <c r="AC23" s="9" t="s">
        <v>51</v>
      </c>
    </row>
    <row r="24" spans="1:65" ht="13.5" thickBot="1">
      <c r="AA24" s="198">
        <v>2</v>
      </c>
      <c r="AB24" s="94"/>
    </row>
    <row r="25" spans="1:65" ht="13.5" thickTop="1">
      <c r="AA25" s="95"/>
    </row>
    <row r="26" spans="1:65">
      <c r="D26" s="190"/>
      <c r="AM26" s="188"/>
    </row>
    <row r="27" spans="1:65">
      <c r="AM27" s="189"/>
    </row>
  </sheetData>
  <mergeCells count="43">
    <mergeCell ref="BD5:BH5"/>
    <mergeCell ref="BI5:BM5"/>
    <mergeCell ref="BI1:BM1"/>
    <mergeCell ref="BI2:BM2"/>
    <mergeCell ref="C5:C6"/>
    <mergeCell ref="D5:D6"/>
    <mergeCell ref="E5:J5"/>
    <mergeCell ref="K5:O5"/>
    <mergeCell ref="P5:T5"/>
    <mergeCell ref="U5:Y5"/>
    <mergeCell ref="Z5:AD5"/>
    <mergeCell ref="AE5:AI5"/>
    <mergeCell ref="Y19:Y20"/>
    <mergeCell ref="AJ5:AN5"/>
    <mergeCell ref="AO5:AS5"/>
    <mergeCell ref="AT5:AX5"/>
    <mergeCell ref="AY5:BC5"/>
    <mergeCell ref="AS19:AS20"/>
    <mergeCell ref="AX19:AX20"/>
    <mergeCell ref="BC19:BC20"/>
    <mergeCell ref="AT20:AW20"/>
    <mergeCell ref="AY20:BB20"/>
    <mergeCell ref="C19:D20"/>
    <mergeCell ref="I19:I20"/>
    <mergeCell ref="J19:J20"/>
    <mergeCell ref="O19:O20"/>
    <mergeCell ref="T19:T20"/>
    <mergeCell ref="BD20:BG20"/>
    <mergeCell ref="BI20:BL20"/>
    <mergeCell ref="C21:D21"/>
    <mergeCell ref="BH19:BH20"/>
    <mergeCell ref="BM19:BM20"/>
    <mergeCell ref="E20:H20"/>
    <mergeCell ref="K20:N20"/>
    <mergeCell ref="P20:S20"/>
    <mergeCell ref="U20:X20"/>
    <mergeCell ref="Z20:AC20"/>
    <mergeCell ref="AE20:AH20"/>
    <mergeCell ref="AJ20:AM20"/>
    <mergeCell ref="AO20:AR20"/>
    <mergeCell ref="AD19:AD20"/>
    <mergeCell ref="AI19:AI20"/>
    <mergeCell ref="AN19:AN20"/>
  </mergeCells>
  <dataValidations count="2">
    <dataValidation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K8:BM17"/>
    <dataValidation type="whole" allowBlank="1" showInputMessage="1" showErrorMessage="1" errorTitle="Kontrola poprawności danych" error="Komórka arkusza zawiera regułę sprawdzającą poprawność danych.&#10;Dopuszczalne są tylko liczby całkowite z przedziału od 0 do 9.&#10;Jeżeli chcesz usunąć regułę wybierz polecenie:&#10;[ Dane | Sprawdzanie poprawności]" sqref="K18:N20 O18:O19 P18:S20 T18:T19 BH19 U18:BH18 U19:X20 AE19:AH20 AO19:AR20 AY19:BB20 Y19 AI19 AS19 BC19 Z19:AC20 AJ19:AM20 AT19:AW20 BD19:BG20 AD19 AN19 AX19 BI18:BL20 BM18:BM19">
      <formula1>0</formula1>
      <formula2>9</formula2>
    </dataValidation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orientation="landscape" horizontalDpi="300" verticalDpi="300" r:id="rId1"/>
  <headerFooter alignWithMargins="0"/>
  <rowBreaks count="2" manualBreakCount="2">
    <brk id="22" min="2" max="64" man="1"/>
    <brk id="25" min="2" max="6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4"/>
  <dimension ref="B2:D11"/>
  <sheetViews>
    <sheetView showGridLines="0" workbookViewId="0">
      <selection activeCell="E18" sqref="E18"/>
    </sheetView>
  </sheetViews>
  <sheetFormatPr defaultRowHeight="15"/>
  <cols>
    <col min="1" max="1" width="3.85546875" style="1" customWidth="1"/>
    <col min="2" max="2" width="53.42578125" style="1" bestFit="1" customWidth="1"/>
    <col min="3" max="3" width="5.5703125" style="1" customWidth="1"/>
    <col min="4" max="16384" width="9.140625" style="1"/>
  </cols>
  <sheetData>
    <row r="2" spans="2:4" ht="15.75">
      <c r="B2" s="423" t="s">
        <v>23</v>
      </c>
      <c r="C2" s="423"/>
    </row>
    <row r="4" spans="2:4" ht="20.25" customHeight="1">
      <c r="B4" s="2" t="s">
        <v>17</v>
      </c>
      <c r="C4" s="3">
        <v>15</v>
      </c>
      <c r="D4" s="7" t="s">
        <v>25</v>
      </c>
    </row>
    <row r="5" spans="2:4" ht="20.25" customHeight="1">
      <c r="B5" s="6" t="s">
        <v>24</v>
      </c>
      <c r="C5" s="4">
        <v>32</v>
      </c>
      <c r="D5" s="7" t="s">
        <v>26</v>
      </c>
    </row>
    <row r="6" spans="2:4" ht="20.25" customHeight="1">
      <c r="B6" s="6" t="s">
        <v>18</v>
      </c>
      <c r="C6" s="4">
        <v>300</v>
      </c>
      <c r="D6" s="7" t="s">
        <v>30</v>
      </c>
    </row>
    <row r="7" spans="2:4" ht="20.25" customHeight="1">
      <c r="B7" s="6" t="s">
        <v>19</v>
      </c>
      <c r="C7" s="4">
        <v>350</v>
      </c>
      <c r="D7" s="7" t="s">
        <v>31</v>
      </c>
    </row>
    <row r="8" spans="2:4" ht="20.25" customHeight="1">
      <c r="B8" s="6" t="s">
        <v>20</v>
      </c>
      <c r="C8" s="4">
        <v>6</v>
      </c>
      <c r="D8" s="7" t="s">
        <v>27</v>
      </c>
    </row>
    <row r="9" spans="2:4" ht="20.25" customHeight="1">
      <c r="B9" s="6" t="s">
        <v>21</v>
      </c>
      <c r="C9" s="4">
        <v>7</v>
      </c>
      <c r="D9" s="7" t="s">
        <v>28</v>
      </c>
    </row>
    <row r="10" spans="2:4" ht="20.25" customHeight="1">
      <c r="B10" s="6" t="s">
        <v>22</v>
      </c>
      <c r="C10" s="4">
        <v>10</v>
      </c>
      <c r="D10" s="7" t="s">
        <v>29</v>
      </c>
    </row>
    <row r="11" spans="2:4" ht="20.25" customHeight="1">
      <c r="B11" s="8" t="s">
        <v>45</v>
      </c>
      <c r="C11" s="5">
        <v>30</v>
      </c>
      <c r="D11" s="7" t="s">
        <v>46</v>
      </c>
    </row>
  </sheetData>
  <mergeCells count="1">
    <mergeCell ref="B2:C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20</vt:i4>
      </vt:variant>
    </vt:vector>
  </HeadingPairs>
  <TitlesOfParts>
    <vt:vector size="27" baseType="lpstr">
      <vt:lpstr>Kierunek</vt:lpstr>
      <vt:lpstr>Zywienie człowieka</vt:lpstr>
      <vt:lpstr>Inzynieria zywnosci</vt:lpstr>
      <vt:lpstr>Biotechnologia zywnosci</vt:lpstr>
      <vt:lpstr>Projektowanie opakowań</vt:lpstr>
      <vt:lpstr>P</vt:lpstr>
      <vt:lpstr>Arkusz1</vt:lpstr>
      <vt:lpstr>druk_kier</vt:lpstr>
      <vt:lpstr>druk_podst</vt:lpstr>
      <vt:lpstr>'Biotechnologia zywnosci'!druk_spec</vt:lpstr>
      <vt:lpstr>'Inzynieria zywnosci'!druk_spec</vt:lpstr>
      <vt:lpstr>'Projektowanie opakowań'!druk_spec</vt:lpstr>
      <vt:lpstr>druk_spec</vt:lpstr>
      <vt:lpstr>ECTS_r</vt:lpstr>
      <vt:lpstr>ECTS_s</vt:lpstr>
      <vt:lpstr>egz_r</vt:lpstr>
      <vt:lpstr>egz_s</vt:lpstr>
      <vt:lpstr>max_11</vt:lpstr>
      <vt:lpstr>max_st</vt:lpstr>
      <vt:lpstr>max_t</vt:lpstr>
      <vt:lpstr>min_st</vt:lpstr>
      <vt:lpstr>'Biotechnologia zywnosci'!Obszar_wydruku</vt:lpstr>
      <vt:lpstr>'Inzynieria zywnosci'!Obszar_wydruku</vt:lpstr>
      <vt:lpstr>Kierunek!Obszar_wydruku</vt:lpstr>
      <vt:lpstr>'Projektowanie opakowań'!Obszar_wydruku</vt:lpstr>
      <vt:lpstr>'Zywienie człowieka'!Obszar_wydruku</vt:lpstr>
      <vt:lpstr>tyg</vt:lpstr>
    </vt:vector>
  </TitlesOfParts>
  <Company>Katedra Mechaniki Precyzyjnej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Dziura</dc:creator>
  <cp:lastModifiedBy>Politechnika Koszalińska</cp:lastModifiedBy>
  <cp:lastPrinted>2012-11-30T15:23:08Z</cp:lastPrinted>
  <dcterms:created xsi:type="dcterms:W3CDTF">2002-04-29T07:10:53Z</dcterms:created>
  <dcterms:modified xsi:type="dcterms:W3CDTF">2012-11-30T20:31:43Z</dcterms:modified>
</cp:coreProperties>
</file>