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worksheets/sheet7.xml" ContentType="application/vnd.openxmlformats-officedocument.spreadsheetml.worksheet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635" yWindow="45" windowWidth="7680" windowHeight="8100"/>
  </bookViews>
  <sheets>
    <sheet name="Kierunek" sheetId="1" r:id="rId1"/>
    <sheet name="Podstawowe obieralne" sheetId="7" r:id="rId2"/>
    <sheet name="Kierunkowe obieralne" sheetId="8" r:id="rId3"/>
    <sheet name="EiDPS" sheetId="5" r:id="rId4"/>
    <sheet name="LiS" sheetId="10" r:id="rId5"/>
    <sheet name="RziLSz" sheetId="12" r:id="rId6"/>
    <sheet name="TCh" sheetId="13" r:id="rId7"/>
    <sheet name="P" sheetId="2" r:id="rId8"/>
    <sheet name="Arkusz1" sheetId="9" r:id="rId9"/>
  </sheets>
  <definedNames>
    <definedName name="druk_kier">Kierunek!$C$1:$AZ$79</definedName>
    <definedName name="druk_podst">Kierunek!$C$1:$AZ$79</definedName>
    <definedName name="druk_spec" localSheetId="2">'Kierunkowe obieralne'!$C$1:$AS$14</definedName>
    <definedName name="druk_spec" localSheetId="4">LiS!$C$1:$AS$17</definedName>
    <definedName name="druk_spec" localSheetId="1">'Podstawowe obieralne'!$C$1:$AS$16</definedName>
    <definedName name="druk_spec" localSheetId="5">RziLSz!$C$1:$AS$16</definedName>
    <definedName name="druk_spec" localSheetId="6">TCh!$C$1:$AS$17</definedName>
    <definedName name="druk_spec">EiDPS!$C$1:$AS$17</definedName>
    <definedName name="ECTS_r">P!$C$11</definedName>
    <definedName name="ECTS_s">P!$C$11</definedName>
    <definedName name="egz_r">P!$C$10</definedName>
    <definedName name="egz_s">P!$C$9</definedName>
    <definedName name="max_11">P!$C$8</definedName>
    <definedName name="max_st">P!$C$7</definedName>
    <definedName name="max_t">P!$C$5</definedName>
    <definedName name="min_st">P!$C$6</definedName>
    <definedName name="_xlnm.Print_Area" localSheetId="3">EiDPS!$C$1:$AS$22</definedName>
    <definedName name="_xlnm.Print_Area" localSheetId="0">Kierunek!$C$1:$BE$86</definedName>
    <definedName name="_xlnm.Print_Area" localSheetId="2">'Kierunkowe obieralne'!$C$1:$AS$19</definedName>
    <definedName name="_xlnm.Print_Area" localSheetId="4">LiS!$C$1:$AS$22</definedName>
    <definedName name="_xlnm.Print_Area" localSheetId="1">'Podstawowe obieralne'!$C$1:$AS$21</definedName>
    <definedName name="_xlnm.Print_Area" localSheetId="5">RziLSz!$C$1:$AS$21</definedName>
    <definedName name="_xlnm.Print_Area" localSheetId="6">TCh!$C$1:$AS$22</definedName>
    <definedName name="tyg">P!$C$4</definedName>
  </definedNames>
  <calcPr calcId="125725"/>
</workbook>
</file>

<file path=xl/calcChain.xml><?xml version="1.0" encoding="utf-8"?>
<calcChain xmlns="http://schemas.openxmlformats.org/spreadsheetml/2006/main">
  <c r="Q20" i="1"/>
  <c r="O20"/>
  <c r="N20"/>
  <c r="M20"/>
  <c r="L20"/>
  <c r="P20" s="1"/>
  <c r="Q19"/>
  <c r="O19"/>
  <c r="N19"/>
  <c r="M19"/>
  <c r="L19"/>
  <c r="Q12"/>
  <c r="O12"/>
  <c r="N12"/>
  <c r="M12"/>
  <c r="L12"/>
  <c r="O75"/>
  <c r="BC73"/>
  <c r="L62"/>
  <c r="M62"/>
  <c r="N62"/>
  <c r="O62"/>
  <c r="L63"/>
  <c r="M63"/>
  <c r="N63"/>
  <c r="O63"/>
  <c r="L64"/>
  <c r="M64"/>
  <c r="N64"/>
  <c r="O64"/>
  <c r="L65"/>
  <c r="M65"/>
  <c r="N65"/>
  <c r="O65"/>
  <c r="L66"/>
  <c r="M66"/>
  <c r="N66"/>
  <c r="O66"/>
  <c r="L67"/>
  <c r="M67"/>
  <c r="N67"/>
  <c r="O67"/>
  <c r="L68"/>
  <c r="M68"/>
  <c r="N68"/>
  <c r="O68"/>
  <c r="L69"/>
  <c r="M69"/>
  <c r="N69"/>
  <c r="O69"/>
  <c r="L70"/>
  <c r="M70"/>
  <c r="N70"/>
  <c r="O70"/>
  <c r="L71"/>
  <c r="M71"/>
  <c r="N71"/>
  <c r="O71"/>
  <c r="L72"/>
  <c r="M72"/>
  <c r="N72"/>
  <c r="O72"/>
  <c r="O61"/>
  <c r="N61"/>
  <c r="M61"/>
  <c r="L61"/>
  <c r="O59"/>
  <c r="N59"/>
  <c r="M59"/>
  <c r="L59"/>
  <c r="O57"/>
  <c r="N57"/>
  <c r="M57"/>
  <c r="L57"/>
  <c r="O56"/>
  <c r="N56"/>
  <c r="M56"/>
  <c r="L56"/>
  <c r="L52"/>
  <c r="M52"/>
  <c r="N52"/>
  <c r="O52"/>
  <c r="L53"/>
  <c r="M53"/>
  <c r="N53"/>
  <c r="O53"/>
  <c r="L54"/>
  <c r="M54"/>
  <c r="N54"/>
  <c r="O54"/>
  <c r="O51"/>
  <c r="N51"/>
  <c r="M51"/>
  <c r="L51"/>
  <c r="O49"/>
  <c r="N49"/>
  <c r="M49"/>
  <c r="L49"/>
  <c r="L33"/>
  <c r="M33"/>
  <c r="N33"/>
  <c r="O33"/>
  <c r="L34"/>
  <c r="M34"/>
  <c r="N34"/>
  <c r="O34"/>
  <c r="L35"/>
  <c r="M35"/>
  <c r="N35"/>
  <c r="O35"/>
  <c r="L36"/>
  <c r="M36"/>
  <c r="N36"/>
  <c r="O36"/>
  <c r="L37"/>
  <c r="M37"/>
  <c r="N37"/>
  <c r="O37"/>
  <c r="L38"/>
  <c r="M38"/>
  <c r="N38"/>
  <c r="O38"/>
  <c r="L39"/>
  <c r="M39"/>
  <c r="N39"/>
  <c r="O39"/>
  <c r="L40"/>
  <c r="M40"/>
  <c r="N40"/>
  <c r="O40"/>
  <c r="L41"/>
  <c r="M41"/>
  <c r="N41"/>
  <c r="O41"/>
  <c r="L42"/>
  <c r="M42"/>
  <c r="N42"/>
  <c r="O42"/>
  <c r="L43"/>
  <c r="M43"/>
  <c r="N43"/>
  <c r="O43"/>
  <c r="L44"/>
  <c r="M44"/>
  <c r="N44"/>
  <c r="O44"/>
  <c r="L45"/>
  <c r="M45"/>
  <c r="N45"/>
  <c r="O45"/>
  <c r="L46"/>
  <c r="M46"/>
  <c r="N46"/>
  <c r="O46"/>
  <c r="L47"/>
  <c r="M47"/>
  <c r="N47"/>
  <c r="O47"/>
  <c r="L48"/>
  <c r="M48"/>
  <c r="N48"/>
  <c r="O48"/>
  <c r="M32"/>
  <c r="N32"/>
  <c r="O32"/>
  <c r="L32"/>
  <c r="O29"/>
  <c r="N29"/>
  <c r="M29"/>
  <c r="L29"/>
  <c r="O27"/>
  <c r="N27"/>
  <c r="M27"/>
  <c r="L27"/>
  <c r="L23"/>
  <c r="M23"/>
  <c r="N23"/>
  <c r="O23"/>
  <c r="L24"/>
  <c r="M24"/>
  <c r="N24"/>
  <c r="O24"/>
  <c r="L25"/>
  <c r="M25"/>
  <c r="N25"/>
  <c r="O25"/>
  <c r="L26"/>
  <c r="M26"/>
  <c r="N26"/>
  <c r="O26"/>
  <c r="M22"/>
  <c r="N22"/>
  <c r="O22"/>
  <c r="L22"/>
  <c r="L17"/>
  <c r="M17"/>
  <c r="N17"/>
  <c r="O17"/>
  <c r="L18"/>
  <c r="M18"/>
  <c r="N18"/>
  <c r="O18"/>
  <c r="O16"/>
  <c r="N16"/>
  <c r="M16"/>
  <c r="L16"/>
  <c r="L10"/>
  <c r="M10"/>
  <c r="N10"/>
  <c r="O10"/>
  <c r="O14"/>
  <c r="N14"/>
  <c r="M14"/>
  <c r="L14"/>
  <c r="M8"/>
  <c r="N8"/>
  <c r="O8"/>
  <c r="L8"/>
  <c r="P19" l="1"/>
  <c r="P12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R55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R31"/>
  <c r="Q54"/>
  <c r="Q53"/>
  <c r="Q52"/>
  <c r="Q51"/>
  <c r="P54" l="1"/>
  <c r="P52"/>
  <c r="P51"/>
  <c r="P53"/>
  <c r="Q69" l="1"/>
  <c r="Q70"/>
  <c r="Q71"/>
  <c r="Q72"/>
  <c r="Q68"/>
  <c r="Q66"/>
  <c r="Q67"/>
  <c r="Q65"/>
  <c r="Q62"/>
  <c r="Q61"/>
  <c r="Q59"/>
  <c r="Q49"/>
  <c r="Q43"/>
  <c r="Q44"/>
  <c r="Q45"/>
  <c r="Q46"/>
  <c r="Q47"/>
  <c r="Q48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Q40"/>
  <c r="P66" l="1"/>
  <c r="P72"/>
  <c r="P68"/>
  <c r="P71"/>
  <c r="P70"/>
  <c r="P69"/>
  <c r="P61"/>
  <c r="P47"/>
  <c r="P44"/>
  <c r="P48"/>
  <c r="P46"/>
  <c r="P65"/>
  <c r="P59"/>
  <c r="P62"/>
  <c r="P67"/>
  <c r="P49"/>
  <c r="P43"/>
  <c r="P40"/>
  <c r="Q42"/>
  <c r="Q26"/>
  <c r="Q64"/>
  <c r="Q57"/>
  <c r="Q41"/>
  <c r="Q38"/>
  <c r="Q39"/>
  <c r="Q37"/>
  <c r="Q32"/>
  <c r="Q33"/>
  <c r="Q34"/>
  <c r="Q35"/>
  <c r="P42" l="1"/>
  <c r="P45"/>
  <c r="P26"/>
  <c r="P64"/>
  <c r="P57"/>
  <c r="P32"/>
  <c r="P37"/>
  <c r="P41"/>
  <c r="P39"/>
  <c r="P33"/>
  <c r="P38"/>
  <c r="P34"/>
  <c r="P35"/>
  <c r="AX15" i="13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4"/>
  <c r="H14"/>
  <c r="G14"/>
  <c r="F14"/>
  <c r="E14"/>
  <c r="J13"/>
  <c r="H13"/>
  <c r="G13"/>
  <c r="F13"/>
  <c r="E13"/>
  <c r="J12"/>
  <c r="H12"/>
  <c r="G12"/>
  <c r="F12"/>
  <c r="E12"/>
  <c r="J11"/>
  <c r="H11"/>
  <c r="G11"/>
  <c r="F11"/>
  <c r="E11"/>
  <c r="J10"/>
  <c r="H10"/>
  <c r="G10"/>
  <c r="F10"/>
  <c r="E10"/>
  <c r="J9"/>
  <c r="H9"/>
  <c r="G9"/>
  <c r="F9"/>
  <c r="E9"/>
  <c r="J8"/>
  <c r="H8"/>
  <c r="G8"/>
  <c r="F8"/>
  <c r="E8"/>
  <c r="J7"/>
  <c r="H7"/>
  <c r="G7"/>
  <c r="F7"/>
  <c r="E7"/>
  <c r="F2"/>
  <c r="AX14" i="12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3"/>
  <c r="H13"/>
  <c r="G13"/>
  <c r="F13"/>
  <c r="E13"/>
  <c r="J12"/>
  <c r="H12"/>
  <c r="G12"/>
  <c r="F12"/>
  <c r="E12"/>
  <c r="J11"/>
  <c r="H11"/>
  <c r="G11"/>
  <c r="F11"/>
  <c r="E11"/>
  <c r="J10"/>
  <c r="H10"/>
  <c r="G10"/>
  <c r="F10"/>
  <c r="E10"/>
  <c r="J9"/>
  <c r="H9"/>
  <c r="G9"/>
  <c r="F9"/>
  <c r="E9"/>
  <c r="J8"/>
  <c r="H8"/>
  <c r="G8"/>
  <c r="F8"/>
  <c r="E8"/>
  <c r="J7"/>
  <c r="H7"/>
  <c r="G7"/>
  <c r="F7"/>
  <c r="E7"/>
  <c r="F2"/>
  <c r="H14" i="10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4"/>
  <c r="J13"/>
  <c r="J12"/>
  <c r="J11"/>
  <c r="J10"/>
  <c r="J9"/>
  <c r="J8"/>
  <c r="J7"/>
  <c r="H7"/>
  <c r="G7"/>
  <c r="F7"/>
  <c r="E7"/>
  <c r="F2"/>
  <c r="AT17" i="13"/>
  <c r="AT17" i="10"/>
  <c r="K17" i="13"/>
  <c r="AJ16" i="12"/>
  <c r="P17" i="13"/>
  <c r="AO17"/>
  <c r="AJ17"/>
  <c r="Z16" i="12"/>
  <c r="AJ17" i="10"/>
  <c r="K16" i="12"/>
  <c r="AO16"/>
  <c r="AT16"/>
  <c r="K17" i="10"/>
  <c r="U17" i="13"/>
  <c r="AO17" i="10"/>
  <c r="Z17" i="13"/>
  <c r="P17" i="10"/>
  <c r="U17"/>
  <c r="U16" i="12"/>
  <c r="P16"/>
  <c r="Z17" i="10"/>
  <c r="I14" i="13" l="1"/>
  <c r="I14" i="10"/>
  <c r="AJ15" i="12"/>
  <c r="U15"/>
  <c r="AT16" i="10"/>
  <c r="AT15" i="12"/>
  <c r="U16" i="13"/>
  <c r="P16"/>
  <c r="AO16"/>
  <c r="I11"/>
  <c r="I10"/>
  <c r="AT16"/>
  <c r="H15"/>
  <c r="J15"/>
  <c r="AE16"/>
  <c r="E15"/>
  <c r="I9"/>
  <c r="G15"/>
  <c r="I13"/>
  <c r="I7"/>
  <c r="F15"/>
  <c r="I12"/>
  <c r="K16"/>
  <c r="AJ16"/>
  <c r="E16" s="1"/>
  <c r="Z16"/>
  <c r="E17"/>
  <c r="I13" i="12"/>
  <c r="I8" i="13"/>
  <c r="I10" i="12"/>
  <c r="I11"/>
  <c r="H14"/>
  <c r="Z15"/>
  <c r="J14"/>
  <c r="F14"/>
  <c r="P15"/>
  <c r="AO15"/>
  <c r="K15"/>
  <c r="I9"/>
  <c r="I8"/>
  <c r="I7"/>
  <c r="G14"/>
  <c r="I12"/>
  <c r="AE15"/>
  <c r="E16"/>
  <c r="E14"/>
  <c r="I7" i="10"/>
  <c r="I12"/>
  <c r="J15"/>
  <c r="G15"/>
  <c r="I11"/>
  <c r="I10"/>
  <c r="AE16"/>
  <c r="F15"/>
  <c r="I9"/>
  <c r="P16"/>
  <c r="AO16"/>
  <c r="H15"/>
  <c r="K16"/>
  <c r="E15"/>
  <c r="AJ16"/>
  <c r="U16"/>
  <c r="Z16"/>
  <c r="I13"/>
  <c r="E17"/>
  <c r="I8"/>
  <c r="Q76" i="1"/>
  <c r="O76"/>
  <c r="N76"/>
  <c r="M76"/>
  <c r="L76"/>
  <c r="Q75"/>
  <c r="N75"/>
  <c r="M75"/>
  <c r="L75"/>
  <c r="Q74"/>
  <c r="O74"/>
  <c r="N74"/>
  <c r="M74"/>
  <c r="L74"/>
  <c r="Q56"/>
  <c r="Q55" s="1"/>
  <c r="O55"/>
  <c r="N55"/>
  <c r="M55"/>
  <c r="L55"/>
  <c r="Q36"/>
  <c r="Q31" s="1"/>
  <c r="O31"/>
  <c r="N31"/>
  <c r="M31"/>
  <c r="L31"/>
  <c r="Q29"/>
  <c r="Q27"/>
  <c r="Q25"/>
  <c r="Q24"/>
  <c r="Q23"/>
  <c r="Q22"/>
  <c r="Q18"/>
  <c r="Q17"/>
  <c r="Q16"/>
  <c r="Q14"/>
  <c r="Q10"/>
  <c r="Q8"/>
  <c r="I15" i="13" l="1"/>
  <c r="P14" i="1"/>
  <c r="I14" i="12"/>
  <c r="E15"/>
  <c r="P25" i="1"/>
  <c r="P22"/>
  <c r="P27"/>
  <c r="E16" i="10"/>
  <c r="I15"/>
  <c r="P24" i="1"/>
  <c r="P29"/>
  <c r="P74"/>
  <c r="P36"/>
  <c r="P31" s="1"/>
  <c r="P16"/>
  <c r="P23"/>
  <c r="P18"/>
  <c r="P17"/>
  <c r="P56"/>
  <c r="P55" s="1"/>
  <c r="P10"/>
  <c r="P76"/>
  <c r="P75"/>
  <c r="BE7"/>
  <c r="BD7"/>
  <c r="BC7"/>
  <c r="BC77" s="1"/>
  <c r="BB7"/>
  <c r="BA7"/>
  <c r="J13" i="5"/>
  <c r="H13"/>
  <c r="G13"/>
  <c r="F13"/>
  <c r="E13"/>
  <c r="J12"/>
  <c r="H12"/>
  <c r="G12"/>
  <c r="F12"/>
  <c r="E12"/>
  <c r="J11"/>
  <c r="H11"/>
  <c r="G11"/>
  <c r="F11"/>
  <c r="E11"/>
  <c r="J10"/>
  <c r="H10"/>
  <c r="G10"/>
  <c r="F10"/>
  <c r="E10"/>
  <c r="J9"/>
  <c r="H9"/>
  <c r="G9"/>
  <c r="F9"/>
  <c r="E9"/>
  <c r="J8"/>
  <c r="H8"/>
  <c r="G8"/>
  <c r="F8"/>
  <c r="E8"/>
  <c r="I12" l="1"/>
  <c r="I13"/>
  <c r="I11"/>
  <c r="I10"/>
  <c r="I9"/>
  <c r="AX15"/>
  <c r="BE73" i="1" s="1"/>
  <c r="BE77" s="1"/>
  <c r="AW15" i="5"/>
  <c r="BD73" i="1" s="1"/>
  <c r="AV15" i="5"/>
  <c r="AU15"/>
  <c r="BB73" i="1" s="1"/>
  <c r="BB77" s="1"/>
  <c r="AT15" i="5"/>
  <c r="AT17"/>
  <c r="BD77" i="1" l="1"/>
  <c r="AT16" i="5"/>
  <c r="BA73" i="1"/>
  <c r="BA77" s="1"/>
  <c r="O44" i="9"/>
  <c r="P44" s="1"/>
  <c r="O45"/>
  <c r="P45" s="1"/>
  <c r="O46"/>
  <c r="P46" s="1"/>
  <c r="O47"/>
  <c r="P47" s="1"/>
  <c r="O48"/>
  <c r="P48" s="1"/>
  <c r="O43"/>
  <c r="P43" s="1"/>
  <c r="O34"/>
  <c r="P34" s="1"/>
  <c r="O35"/>
  <c r="P35" s="1"/>
  <c r="O36"/>
  <c r="P36" s="1"/>
  <c r="O37"/>
  <c r="P37" s="1"/>
  <c r="O38"/>
  <c r="P38" s="1"/>
  <c r="O39"/>
  <c r="P39" s="1"/>
  <c r="O40"/>
  <c r="P40" s="1"/>
  <c r="O33"/>
  <c r="P33" s="1"/>
  <c r="BA78" i="1" l="1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D4" i="9" l="1"/>
  <c r="G14"/>
  <c r="M20"/>
  <c r="M22"/>
  <c r="M21"/>
  <c r="M19"/>
  <c r="M15"/>
  <c r="M14"/>
  <c r="M12"/>
  <c r="G17"/>
  <c r="L22" s="1"/>
  <c r="G16"/>
  <c r="L21" s="1"/>
  <c r="G15"/>
  <c r="L20" s="1"/>
  <c r="L19"/>
  <c r="G10"/>
  <c r="L15" s="1"/>
  <c r="G9"/>
  <c r="L14" s="1"/>
  <c r="G8"/>
  <c r="L13" s="1"/>
  <c r="G7"/>
  <c r="L12" s="1"/>
  <c r="E7" i="7"/>
  <c r="E8"/>
  <c r="E9"/>
  <c r="E10"/>
  <c r="E11"/>
  <c r="E12"/>
  <c r="E13"/>
  <c r="E7" i="8"/>
  <c r="E8"/>
  <c r="E9"/>
  <c r="E10"/>
  <c r="E11"/>
  <c r="E7" i="5"/>
  <c r="E14"/>
  <c r="F7" i="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7" i="8"/>
  <c r="G7"/>
  <c r="H7"/>
  <c r="F8"/>
  <c r="G8"/>
  <c r="H8"/>
  <c r="F9"/>
  <c r="G9"/>
  <c r="H9"/>
  <c r="F10"/>
  <c r="G10"/>
  <c r="H10"/>
  <c r="F11"/>
  <c r="G11"/>
  <c r="H11"/>
  <c r="F7" i="5"/>
  <c r="G7"/>
  <c r="H7"/>
  <c r="F14"/>
  <c r="G14"/>
  <c r="H14"/>
  <c r="Y12" i="8"/>
  <c r="Y14" i="7"/>
  <c r="Y15" i="5"/>
  <c r="AF73" i="1" s="1"/>
  <c r="AS12" i="8"/>
  <c r="AR12"/>
  <c r="AQ12"/>
  <c r="AP12"/>
  <c r="AO12"/>
  <c r="X12"/>
  <c r="W12"/>
  <c r="V12"/>
  <c r="U12"/>
  <c r="T12"/>
  <c r="S12"/>
  <c r="R12"/>
  <c r="Q12"/>
  <c r="P12"/>
  <c r="O12"/>
  <c r="N12"/>
  <c r="M12"/>
  <c r="L12"/>
  <c r="K12"/>
  <c r="AS15" i="5"/>
  <c r="AZ73" i="1" s="1"/>
  <c r="AZ77" s="1"/>
  <c r="AR15" i="5"/>
  <c r="AY73" i="1" s="1"/>
  <c r="AY77" s="1"/>
  <c r="AQ15" i="5"/>
  <c r="AX73" i="1" s="1"/>
  <c r="AX77" s="1"/>
  <c r="AP15" i="5"/>
  <c r="AW73" i="1" s="1"/>
  <c r="AW77" s="1"/>
  <c r="AO15" i="5"/>
  <c r="AV73" i="1" s="1"/>
  <c r="AV77" s="1"/>
  <c r="AN15" i="5"/>
  <c r="AU73" i="1" s="1"/>
  <c r="AU77" s="1"/>
  <c r="AM15" i="5"/>
  <c r="AT73" i="1" s="1"/>
  <c r="AL15" i="5"/>
  <c r="AS73" i="1" s="1"/>
  <c r="AJ15" i="5"/>
  <c r="AQ73" i="1" s="1"/>
  <c r="AI15" i="5"/>
  <c r="AP73" i="1" s="1"/>
  <c r="AP77" s="1"/>
  <c r="AH15" i="5"/>
  <c r="AO73" i="1" s="1"/>
  <c r="AO77" s="1"/>
  <c r="AG15" i="5"/>
  <c r="AN73" i="1" s="1"/>
  <c r="AN77" s="1"/>
  <c r="AD15" i="5"/>
  <c r="AK73" i="1" s="1"/>
  <c r="AK77" s="1"/>
  <c r="AC15" i="5"/>
  <c r="AJ73" i="1" s="1"/>
  <c r="AJ77" s="1"/>
  <c r="AB15" i="5"/>
  <c r="AI73" i="1" s="1"/>
  <c r="AI77" s="1"/>
  <c r="Z15" i="5"/>
  <c r="AG73" i="1" s="1"/>
  <c r="AG77" s="1"/>
  <c r="X15" i="5"/>
  <c r="AE73" i="1" s="1"/>
  <c r="AE77" s="1"/>
  <c r="W15" i="5"/>
  <c r="AD73" i="1" s="1"/>
  <c r="AD77" s="1"/>
  <c r="U15" i="5"/>
  <c r="AB73" i="1" s="1"/>
  <c r="AB77" s="1"/>
  <c r="T15" i="5"/>
  <c r="AA73" i="1" s="1"/>
  <c r="S15" i="5"/>
  <c r="Z73" i="1" s="1"/>
  <c r="Z77" s="1"/>
  <c r="R15" i="5"/>
  <c r="Y73" i="1" s="1"/>
  <c r="Y77" s="1"/>
  <c r="P15" i="5"/>
  <c r="W73" i="1" s="1"/>
  <c r="W77" s="1"/>
  <c r="O15" i="5"/>
  <c r="V73" i="1" s="1"/>
  <c r="N15" i="5"/>
  <c r="U73" i="1" s="1"/>
  <c r="U77" s="1"/>
  <c r="M15" i="5"/>
  <c r="T73" i="1" s="1"/>
  <c r="T77" s="1"/>
  <c r="K15" i="5"/>
  <c r="R73" i="1" s="1"/>
  <c r="R77" s="1"/>
  <c r="O14" i="7"/>
  <c r="T14"/>
  <c r="AS14"/>
  <c r="AR14"/>
  <c r="AQ14"/>
  <c r="AP14"/>
  <c r="M14"/>
  <c r="AO14"/>
  <c r="W14"/>
  <c r="X14"/>
  <c r="R14"/>
  <c r="S14"/>
  <c r="N14"/>
  <c r="AD12" i="8"/>
  <c r="AD14" i="7"/>
  <c r="AB12" i="8"/>
  <c r="AB14" i="7"/>
  <c r="AC12" i="8"/>
  <c r="AC14" i="7"/>
  <c r="AA12" i="8"/>
  <c r="AI12"/>
  <c r="AI14" i="7"/>
  <c r="AG12" i="8"/>
  <c r="AG14" i="7"/>
  <c r="AH12" i="8"/>
  <c r="AH14" i="7"/>
  <c r="AF12" i="8"/>
  <c r="AE12"/>
  <c r="Z12"/>
  <c r="AJ12"/>
  <c r="AK12"/>
  <c r="AL12"/>
  <c r="AL14" i="7"/>
  <c r="AM12" i="8"/>
  <c r="AM14" i="7"/>
  <c r="AN12" i="8"/>
  <c r="AN14" i="7"/>
  <c r="J7" i="8"/>
  <c r="J8"/>
  <c r="J9"/>
  <c r="J10"/>
  <c r="J11"/>
  <c r="V15" i="5"/>
  <c r="AC73" i="1" s="1"/>
  <c r="AC77" s="1"/>
  <c r="V14" i="7"/>
  <c r="U14"/>
  <c r="Q15" i="5"/>
  <c r="X73" i="1" s="1"/>
  <c r="X77" s="1"/>
  <c r="Q14" i="7"/>
  <c r="P14"/>
  <c r="AF15" i="5"/>
  <c r="AM73" i="1" s="1"/>
  <c r="AM77" s="1"/>
  <c r="AF14" i="7"/>
  <c r="AA15" i="5"/>
  <c r="AH73" i="1" s="1"/>
  <c r="AH77" s="1"/>
  <c r="AA14" i="7"/>
  <c r="Z14"/>
  <c r="AK15" i="5"/>
  <c r="AR73" i="1" s="1"/>
  <c r="AK14" i="7"/>
  <c r="AJ14"/>
  <c r="L15" i="5"/>
  <c r="S73" i="1" s="1"/>
  <c r="S77" s="1"/>
  <c r="L14" i="7"/>
  <c r="J7" i="5"/>
  <c r="J14"/>
  <c r="J7" i="7"/>
  <c r="J8"/>
  <c r="J9"/>
  <c r="J10"/>
  <c r="J11"/>
  <c r="J12"/>
  <c r="J13"/>
  <c r="AE15" i="5"/>
  <c r="AL73" i="1" s="1"/>
  <c r="AL77" s="1"/>
  <c r="AE14" i="7"/>
  <c r="K14"/>
  <c r="F2" i="8"/>
  <c r="F2" i="7"/>
  <c r="F2" i="5"/>
  <c r="I7" i="7"/>
  <c r="P17" i="5"/>
  <c r="AO16" i="7"/>
  <c r="Z14" i="8"/>
  <c r="AJ17" i="5"/>
  <c r="AJ16" i="7"/>
  <c r="K14" i="8"/>
  <c r="AO14"/>
  <c r="U17" i="5"/>
  <c r="Z17"/>
  <c r="AO17"/>
  <c r="Z16" i="7"/>
  <c r="P14" i="8"/>
  <c r="K16" i="7"/>
  <c r="K17" i="5"/>
  <c r="AE16" i="7"/>
  <c r="U14" i="8"/>
  <c r="AE14"/>
  <c r="U16" i="7"/>
  <c r="AJ14" i="8"/>
  <c r="P16" i="7"/>
  <c r="I11" i="8" l="1"/>
  <c r="AV78" i="1"/>
  <c r="AS77"/>
  <c r="N73"/>
  <c r="M73"/>
  <c r="AR77"/>
  <c r="AQ77"/>
  <c r="L73"/>
  <c r="P73"/>
  <c r="AT77"/>
  <c r="O73"/>
  <c r="AE15" i="7"/>
  <c r="AO15"/>
  <c r="K15"/>
  <c r="J12" i="8"/>
  <c r="U15" i="7"/>
  <c r="K13" i="8"/>
  <c r="J14" i="7"/>
  <c r="P13" i="8"/>
  <c r="AO13"/>
  <c r="AJ15" i="7"/>
  <c r="AE13" i="8"/>
  <c r="U13"/>
  <c r="I12" i="7"/>
  <c r="I11"/>
  <c r="I8"/>
  <c r="G14"/>
  <c r="I14" i="5"/>
  <c r="Z16"/>
  <c r="Z15" i="7"/>
  <c r="Z13" i="8"/>
  <c r="M16" i="9"/>
  <c r="U16" i="5"/>
  <c r="K16"/>
  <c r="E16" i="7"/>
  <c r="E14" i="8"/>
  <c r="P15" i="7"/>
  <c r="AJ13" i="8"/>
  <c r="I10" i="7"/>
  <c r="F14"/>
  <c r="E12" i="8"/>
  <c r="I13" i="7"/>
  <c r="I9"/>
  <c r="I10" i="8"/>
  <c r="G12"/>
  <c r="H12"/>
  <c r="I7"/>
  <c r="N21" i="1"/>
  <c r="P8"/>
  <c r="M7"/>
  <c r="I7" i="5"/>
  <c r="I9" i="8"/>
  <c r="I8"/>
  <c r="F12"/>
  <c r="H14" i="7"/>
  <c r="E14"/>
  <c r="L23" i="9"/>
  <c r="M23"/>
  <c r="L16"/>
  <c r="N7" i="1"/>
  <c r="N77" s="1"/>
  <c r="P16" i="5"/>
  <c r="O21" i="1"/>
  <c r="Q21"/>
  <c r="Q7"/>
  <c r="L7"/>
  <c r="L77" s="1"/>
  <c r="O7"/>
  <c r="AO16" i="5"/>
  <c r="AE16"/>
  <c r="H15"/>
  <c r="AJ16"/>
  <c r="I8"/>
  <c r="J15"/>
  <c r="Q73" i="1" s="1"/>
  <c r="F15" i="5"/>
  <c r="G15"/>
  <c r="E17"/>
  <c r="E15"/>
  <c r="M21" i="1"/>
  <c r="L21"/>
  <c r="O77" l="1"/>
  <c r="M77"/>
  <c r="Q77"/>
  <c r="E15" i="7"/>
  <c r="E13" i="8"/>
  <c r="I14" i="7"/>
  <c r="N16" i="9"/>
  <c r="I12" i="8"/>
  <c r="P21" i="1"/>
  <c r="N23" i="9"/>
  <c r="I15" i="5"/>
  <c r="E16"/>
  <c r="P7" i="1"/>
  <c r="V77"/>
  <c r="AF77"/>
  <c r="AA77"/>
  <c r="P77" l="1"/>
  <c r="P80" s="1"/>
  <c r="R78"/>
  <c r="AB78"/>
  <c r="W78"/>
  <c r="AL78"/>
  <c r="AQ78"/>
  <c r="AG78"/>
  <c r="M80" l="1"/>
  <c r="L80"/>
  <c r="N80"/>
  <c r="O80"/>
</calcChain>
</file>

<file path=xl/sharedStrings.xml><?xml version="1.0" encoding="utf-8"?>
<sst xmlns="http://schemas.openxmlformats.org/spreadsheetml/2006/main" count="577" uniqueCount="177">
  <si>
    <t>W</t>
  </si>
  <si>
    <t>Ć</t>
  </si>
  <si>
    <t>L</t>
  </si>
  <si>
    <t>P</t>
  </si>
  <si>
    <t>S</t>
  </si>
  <si>
    <t>Lp</t>
  </si>
  <si>
    <t>Sem. I</t>
  </si>
  <si>
    <t>Sem. II</t>
  </si>
  <si>
    <t>Sem. III</t>
  </si>
  <si>
    <t>Sem. IV</t>
  </si>
  <si>
    <t>Sem. V</t>
  </si>
  <si>
    <t>Sem. VI</t>
  </si>
  <si>
    <t>Sem. VII</t>
  </si>
  <si>
    <t>Liczba tygodni w semestrze</t>
  </si>
  <si>
    <t>Minimalna liczba godzin studiów</t>
  </si>
  <si>
    <t>Maksymalna liczba godzin studiów</t>
  </si>
  <si>
    <t>Maksymalna liczba godzin w sem. XI</t>
  </si>
  <si>
    <t>Maksymalna liczba egzaminów w semestrze</t>
  </si>
  <si>
    <t>Maksymalna liczba egzaminów w roku</t>
  </si>
  <si>
    <t>Tabela przeliczników i sum kontrolnych</t>
  </si>
  <si>
    <t>Maksymalna liczba godzin tygodniowo w semestrze</t>
  </si>
  <si>
    <t>tyg</t>
  </si>
  <si>
    <t>max_t</t>
  </si>
  <si>
    <t>max_11</t>
  </si>
  <si>
    <t>egz_s</t>
  </si>
  <si>
    <t>egz_r</t>
  </si>
  <si>
    <t>min_st</t>
  </si>
  <si>
    <t>max_st</t>
  </si>
  <si>
    <t>Suma godzin / ECTS</t>
  </si>
  <si>
    <t xml:space="preserve">Razem  </t>
  </si>
  <si>
    <t xml:space="preserve">PLAN STUDIÓW DLA KIERUNKU: </t>
  </si>
  <si>
    <t xml:space="preserve">SPECJALNOŚĆ: </t>
  </si>
  <si>
    <r>
      <t>P</t>
    </r>
    <r>
      <rPr>
        <vertAlign val="subscript"/>
        <sz val="10"/>
        <rFont val="Arial CE"/>
        <family val="2"/>
        <charset val="238"/>
      </rPr>
      <t>E</t>
    </r>
  </si>
  <si>
    <t>Suma punktów ECTS w semestrze</t>
  </si>
  <si>
    <t>ECTS_s</t>
  </si>
  <si>
    <t xml:space="preserve">Liczba egzaminów </t>
  </si>
  <si>
    <t>C</t>
  </si>
  <si>
    <t>Grafika inżynierska</t>
  </si>
  <si>
    <t>wszystkie</t>
  </si>
  <si>
    <t>Przedmioty (Kursy)</t>
  </si>
  <si>
    <t>Przedmioty (kursy) specjalnościowe</t>
  </si>
  <si>
    <t>Przedmioty (kursy) kierunkowe obieralne</t>
  </si>
  <si>
    <t>Przedmioty (kursy) podstawowe obieralne</t>
  </si>
  <si>
    <r>
      <t>P</t>
    </r>
    <r>
      <rPr>
        <vertAlign val="subscript"/>
        <sz val="14"/>
        <rFont val="Arial CE"/>
        <family val="2"/>
        <charset val="238"/>
      </rPr>
      <t>E</t>
    </r>
  </si>
  <si>
    <t xml:space="preserve">  kursy egzaminacyjne</t>
  </si>
  <si>
    <t xml:space="preserve">  kursy nieegzaminacyjne</t>
  </si>
  <si>
    <t>Przysposobienie akademickie</t>
  </si>
  <si>
    <t>Humanistyczne</t>
  </si>
  <si>
    <t>Języki obce</t>
  </si>
  <si>
    <t>Matematyka</t>
  </si>
  <si>
    <t>Mechanika techniczna</t>
  </si>
  <si>
    <t>Wytrzymałość materiałów</t>
  </si>
  <si>
    <t>Podstawy konstrukcji maszyn</t>
  </si>
  <si>
    <t>Podstawy kreatywności</t>
  </si>
  <si>
    <t>Angielski</t>
  </si>
  <si>
    <t>Niemiecki</t>
  </si>
  <si>
    <t>Wychowanie fizyczne</t>
  </si>
  <si>
    <t>Analiza i prezentacja danych</t>
  </si>
  <si>
    <t>Programowanie komputerów</t>
  </si>
  <si>
    <t>nieegzamionacyjne</t>
  </si>
  <si>
    <t>ECTS</t>
  </si>
  <si>
    <t>egzaminacyjne</t>
  </si>
  <si>
    <t>Statystyka inżynierska</t>
  </si>
  <si>
    <t>Badania operacyjne</t>
  </si>
  <si>
    <t>Logistyka</t>
  </si>
  <si>
    <t>Inżynieria ruchu</t>
  </si>
  <si>
    <t>Systemy transportowe</t>
  </si>
  <si>
    <t>Ekonomika transportu</t>
  </si>
  <si>
    <t>Infrastruktura transportu</t>
  </si>
  <si>
    <t>Środki transportu</t>
  </si>
  <si>
    <t>Elektronika</t>
  </si>
  <si>
    <t>Elektrotechnika</t>
  </si>
  <si>
    <t>Organizacja i zarządzanie</t>
  </si>
  <si>
    <t>Metrologia i systemy pomiarowe</t>
  </si>
  <si>
    <t>Podstawy ekonomii</t>
  </si>
  <si>
    <t>Powłoki ochronne i dekoracyjne</t>
  </si>
  <si>
    <t>Ochrona środowiska w transporcie</t>
  </si>
  <si>
    <t>Recykling środków transportu</t>
  </si>
  <si>
    <t>Eksploatacja pojazdów samochodowych</t>
  </si>
  <si>
    <t>Prawo transportowe</t>
  </si>
  <si>
    <t>Certyfikacja w transporcie drogowym</t>
  </si>
  <si>
    <t>Automatyka</t>
  </si>
  <si>
    <t>Podstawy eksploatacji technicznej</t>
  </si>
  <si>
    <t>Układy przeniesienia napędu</t>
  </si>
  <si>
    <t>Przedsiębiorczość innowacyjna</t>
  </si>
  <si>
    <t>Technologia napraw pojazdów samochodowych</t>
  </si>
  <si>
    <t>Podstawy fizyki</t>
  </si>
  <si>
    <t>Metody obróbki kształtującej</t>
  </si>
  <si>
    <t>Inżynieria powierzchni</t>
  </si>
  <si>
    <t>Procesy obróbki</t>
  </si>
  <si>
    <t>Urządzenia technologiczne</t>
  </si>
  <si>
    <t>Obróbka powierzchni</t>
  </si>
  <si>
    <t>Sem. VIII</t>
  </si>
  <si>
    <t>Finanse i rachunkowość firm transportowych</t>
  </si>
  <si>
    <t>Budowa silników samochodowych</t>
  </si>
  <si>
    <t>Diagnostyka samochodowa</t>
  </si>
  <si>
    <t>Niezawodność eksploatacyjna samochodów</t>
  </si>
  <si>
    <t>Elektrotechnika i elektronika sam.</t>
  </si>
  <si>
    <t>Budowa podwozi i nadwozi</t>
  </si>
  <si>
    <t>Eksplotacja i Diagnostyka Pojazdów Samochodowych</t>
  </si>
  <si>
    <t>Organizacja i zarządzanie transportem</t>
  </si>
  <si>
    <t>Technologie transportu</t>
  </si>
  <si>
    <t>Systemy komunikacji i nawigacji w transporcie</t>
  </si>
  <si>
    <t>4.1. Logistyka miejska i ekologistyka 4.2. Teoria i praktyka procesów decyzyjnych w transporcie</t>
  </si>
  <si>
    <t>Logistyka transportu</t>
  </si>
  <si>
    <t>Spedycja krajowa i międzynarodowa</t>
  </si>
  <si>
    <t>Logistyka i spedycja</t>
  </si>
  <si>
    <t>Technika i technologia odbudowy pojazdów</t>
  </si>
  <si>
    <t>Budowa podwozi i nadwozi pojazdów samochodowych</t>
  </si>
  <si>
    <t>Mechanika zderzeń</t>
  </si>
  <si>
    <t>Metody i programy do likwidacji szkód</t>
  </si>
  <si>
    <t>Rekonstrukcja wypadków komunikacyjnych</t>
  </si>
  <si>
    <t>Rzeczoznawstwo i Likwidacja Szkód</t>
  </si>
  <si>
    <t>Transport Chłodniczy</t>
  </si>
  <si>
    <t>Wymiana ciepła i wymienniki</t>
  </si>
  <si>
    <t>Podstawy techniki chłodniczej</t>
  </si>
  <si>
    <t>Wentylacja i klimatyzacja w transporcie</t>
  </si>
  <si>
    <t>Transport chłodniczy i kriogeniczny</t>
  </si>
  <si>
    <t>Podstawy gospodarki energetycznej w transporcie</t>
  </si>
  <si>
    <t>Pracownia dyplomowa</t>
  </si>
  <si>
    <t>Moduł humanistyczno-ekonomiczno-społeczny</t>
  </si>
  <si>
    <t>Moduł technologii informacyjnych</t>
  </si>
  <si>
    <t>Moduł konstrukcji maszyn</t>
  </si>
  <si>
    <t>Moduł inżynierii wytwarzania</t>
  </si>
  <si>
    <t>Moduł projektowania i analizy systemów transportowych</t>
  </si>
  <si>
    <t>Moduł organizacji i zarządzania transportem</t>
  </si>
  <si>
    <t>Moduł nauk matematyczno-fizycznych</t>
  </si>
  <si>
    <t>Blok zastosowań informatyki</t>
  </si>
  <si>
    <t>Budowa pojazdów samochodowych</t>
  </si>
  <si>
    <t>Moduł eksploatacji pojazdów</t>
  </si>
  <si>
    <t>Blok analiz i symulacji komputerowych</t>
  </si>
  <si>
    <t>Moduł podstaw budowy pojazdów</t>
  </si>
  <si>
    <t>Blok zagadnień prawnych i środowiskowych w transporcie</t>
  </si>
  <si>
    <t>Moduł zagadnień prawnych</t>
  </si>
  <si>
    <t>Moduł zagadnień środowiskowych</t>
  </si>
  <si>
    <t>Materiały eksploatacyjne</t>
  </si>
  <si>
    <t>Moduł zastosowań układów elektrotechniki</t>
  </si>
  <si>
    <t>Zastosowania układów elektrotechniki</t>
  </si>
  <si>
    <t>Moduł modelowania konstrukcji</t>
  </si>
  <si>
    <t>Modelowanie konstrukcji</t>
  </si>
  <si>
    <t>Badania symulacyjne konstrukcji</t>
  </si>
  <si>
    <t>Moduł rekonstrukcji</t>
  </si>
  <si>
    <t>Modelowanie procesów dynamicznych</t>
  </si>
  <si>
    <t>Projektowanie elektrycznych układów sterujących</t>
  </si>
  <si>
    <t>Symulacja zderzeń</t>
  </si>
  <si>
    <t>Projektowanie elektrycznych układów napędowych</t>
  </si>
  <si>
    <t>Materiałoznawstwo</t>
  </si>
  <si>
    <t>Algorytmy i systemy obliczeniowe</t>
  </si>
  <si>
    <t>Obliczenia i analizy inżynierskie</t>
  </si>
  <si>
    <t>Moduł obliczeń i analiz inżynierskich</t>
  </si>
  <si>
    <t>Termodynamika techniczna</t>
  </si>
  <si>
    <t>Praktyka</t>
  </si>
  <si>
    <t>Seminarium dyplomowe</t>
  </si>
  <si>
    <t>Ergonomia i inżynieria bezpieczeństwa</t>
  </si>
  <si>
    <t>GRUPA A                NIETECHNICZNE</t>
  </si>
  <si>
    <t>GRUPA B               PODSTAWOWE</t>
  </si>
  <si>
    <t>GRUPA C              KIERUNKOWE</t>
  </si>
  <si>
    <t>GRUPA D              KIERUNKOWE  OBIERALNE</t>
  </si>
  <si>
    <t>Podstawy diagnostyki pojazdów samochodowych</t>
  </si>
  <si>
    <t>Układy napędowe</t>
  </si>
  <si>
    <t>Moduł  technologii napraw pojazdów</t>
  </si>
  <si>
    <t>Blok naprawy i eksploatacji pojazdów samochodowych</t>
  </si>
  <si>
    <t>projekt 1</t>
  </si>
  <si>
    <t>projekt 2</t>
  </si>
  <si>
    <t>projekt 3</t>
  </si>
  <si>
    <t>GRUPA  E        SPECJALNOŚCIOWE</t>
  </si>
  <si>
    <t>Mechanizacja procesów naprawczych</t>
  </si>
  <si>
    <t>Podstawy programowania</t>
  </si>
  <si>
    <t>Moduł technik obliczeniowych</t>
  </si>
  <si>
    <t>Praca dyplomowa, Egzamin dyplomowy</t>
  </si>
  <si>
    <t>Podstawy sprawnego działania</t>
  </si>
  <si>
    <t>Organizacja pracy grupowej</t>
  </si>
  <si>
    <t>Podstawy przedsiębiorczości</t>
  </si>
  <si>
    <t>168 godz x 15 tyg</t>
  </si>
  <si>
    <t>Transport I-szy stopień, studia inżynierskie stacjonarne</t>
  </si>
  <si>
    <t>Systemy komputerowe</t>
  </si>
  <si>
    <t>Zastosowania sieci informatycznych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</si>
</sst>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11"/>
      <name val="SwitzerlandNarrow"/>
      <charset val="238"/>
    </font>
    <font>
      <b/>
      <sz val="9"/>
      <name val="Arial CE"/>
      <charset val="238"/>
    </font>
    <font>
      <b/>
      <sz val="9"/>
      <color indexed="23"/>
      <name val="Arial CE"/>
      <family val="2"/>
      <charset val="238"/>
    </font>
    <font>
      <sz val="9"/>
      <color indexed="23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family val="2"/>
      <charset val="238"/>
    </font>
    <font>
      <sz val="14"/>
      <color indexed="10"/>
      <name val="Arial CE"/>
      <charset val="238"/>
    </font>
    <font>
      <sz val="14"/>
      <name val="Symbol"/>
      <family val="1"/>
      <charset val="2"/>
    </font>
    <font>
      <vertAlign val="subscript"/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8"/>
      <name val="Arial CE"/>
      <charset val="238"/>
    </font>
    <font>
      <i/>
      <sz val="10"/>
      <name val="Arial CE"/>
      <family val="2"/>
      <charset val="238"/>
    </font>
    <font>
      <sz val="12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1" applyBorder="0"/>
  </cellStyleXfs>
  <cellXfs count="560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Protection="1"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6" fillId="2" borderId="20" xfId="0" applyFont="1" applyFill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4" borderId="30" xfId="0" applyFont="1" applyFill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6" fillId="2" borderId="30" xfId="0" applyFont="1" applyFill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6" fillId="4" borderId="0" xfId="0" applyFont="1" applyFill="1" applyProtection="1"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5" fillId="5" borderId="11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5" fillId="2" borderId="3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9" fillId="5" borderId="14" xfId="0" applyFont="1" applyFill="1" applyBorder="1" applyAlignment="1" applyProtection="1">
      <alignment horizontal="center" vertical="center"/>
      <protection locked="0"/>
    </xf>
    <xf numFmtId="0" fontId="19" fillId="5" borderId="15" xfId="0" applyFont="1" applyFill="1" applyBorder="1" applyAlignment="1" applyProtection="1">
      <alignment horizontal="center" vertical="center"/>
      <protection locked="0"/>
    </xf>
    <xf numFmtId="0" fontId="19" fillId="5" borderId="34" xfId="0" applyFont="1" applyFill="1" applyBorder="1" applyAlignment="1" applyProtection="1">
      <alignment horizontal="center" vertical="center"/>
      <protection locked="0"/>
    </xf>
    <xf numFmtId="0" fontId="19" fillId="5" borderId="11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Protection="1">
      <protection locked="0"/>
    </xf>
    <xf numFmtId="0" fontId="13" fillId="3" borderId="11" xfId="0" applyFont="1" applyFill="1" applyBorder="1" applyProtection="1">
      <protection locked="0"/>
    </xf>
    <xf numFmtId="164" fontId="13" fillId="3" borderId="11" xfId="0" applyNumberFormat="1" applyFont="1" applyFill="1" applyBorder="1" applyProtection="1">
      <protection locked="0"/>
    </xf>
    <xf numFmtId="0" fontId="13" fillId="3" borderId="11" xfId="0" applyNumberFormat="1" applyFont="1" applyFill="1" applyBorder="1" applyProtection="1">
      <protection locked="0"/>
    </xf>
    <xf numFmtId="1" fontId="13" fillId="2" borderId="11" xfId="0" applyNumberFormat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5" fillId="6" borderId="12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 applyProtection="1">
      <alignment horizontal="center" vertical="center"/>
      <protection locked="0"/>
    </xf>
    <xf numFmtId="0" fontId="6" fillId="6" borderId="27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Protection="1">
      <protection locked="0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Protection="1"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Protection="1"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7" borderId="13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left" vertical="center" wrapText="1"/>
      <protection locked="0"/>
    </xf>
    <xf numFmtId="0" fontId="15" fillId="9" borderId="21" xfId="0" applyFont="1" applyFill="1" applyBorder="1" applyAlignment="1" applyProtection="1">
      <alignment horizontal="center" vertical="center"/>
      <protection locked="0"/>
    </xf>
    <xf numFmtId="0" fontId="15" fillId="8" borderId="59" xfId="0" applyFont="1" applyFill="1" applyBorder="1" applyAlignment="1" applyProtection="1">
      <alignment horizontal="center" vertical="center"/>
      <protection locked="0"/>
    </xf>
    <xf numFmtId="0" fontId="15" fillId="2" borderId="53" xfId="0" applyFont="1" applyFill="1" applyBorder="1" applyAlignment="1" applyProtection="1">
      <alignment horizontal="center" vertical="center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15" fillId="2" borderId="64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9" borderId="8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8" borderId="5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right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5" fillId="2" borderId="54" xfId="0" applyFon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/>
      <protection locked="0"/>
    </xf>
    <xf numFmtId="0" fontId="15" fillId="0" borderId="24" xfId="0" applyFont="1" applyFill="1" applyBorder="1" applyAlignment="1" applyProtection="1">
      <alignment horizontal="center" vertical="center"/>
      <protection locked="0"/>
    </xf>
    <xf numFmtId="0" fontId="13" fillId="0" borderId="71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6" borderId="5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4" borderId="53" xfId="0" applyFont="1" applyFill="1" applyBorder="1" applyAlignment="1" applyProtection="1">
      <alignment vertical="center" wrapText="1"/>
      <protection locked="0"/>
    </xf>
    <xf numFmtId="0" fontId="1" fillId="0" borderId="53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8" borderId="12" xfId="0" applyFont="1" applyFill="1" applyBorder="1" applyAlignment="1" applyProtection="1">
      <alignment horizontal="center" vertical="center"/>
      <protection locked="0"/>
    </xf>
    <xf numFmtId="0" fontId="1" fillId="8" borderId="72" xfId="0" applyFont="1" applyFill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5" fillId="2" borderId="36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2" borderId="68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3" fillId="0" borderId="63" xfId="0" applyFont="1" applyFill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9" fillId="9" borderId="24" xfId="0" applyFont="1" applyFill="1" applyBorder="1" applyAlignment="1" applyProtection="1">
      <alignment horizontal="center" vertical="center"/>
      <protection locked="0"/>
    </xf>
    <xf numFmtId="0" fontId="15" fillId="9" borderId="25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5" fillId="9" borderId="74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5" fillId="0" borderId="75" xfId="0" applyFont="1" applyFill="1" applyBorder="1" applyAlignment="1" applyProtection="1">
      <alignment horizontal="center" vertical="center"/>
      <protection locked="0"/>
    </xf>
    <xf numFmtId="0" fontId="15" fillId="9" borderId="18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71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5" fillId="0" borderId="6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3" fillId="0" borderId="73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2" borderId="54" xfId="0" applyFon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19" fillId="10" borderId="14" xfId="0" applyFont="1" applyFill="1" applyBorder="1" applyAlignment="1" applyProtection="1">
      <alignment horizontal="center" vertical="center"/>
      <protection locked="0"/>
    </xf>
    <xf numFmtId="0" fontId="19" fillId="10" borderId="15" xfId="0" applyFont="1" applyFill="1" applyBorder="1" applyAlignment="1" applyProtection="1">
      <alignment horizontal="center" vertical="center"/>
      <protection locked="0"/>
    </xf>
    <xf numFmtId="0" fontId="19" fillId="10" borderId="34" xfId="0" applyFont="1" applyFill="1" applyBorder="1" applyAlignment="1" applyProtection="1">
      <alignment horizontal="center" vertical="center"/>
      <protection locked="0"/>
    </xf>
    <xf numFmtId="0" fontId="19" fillId="10" borderId="11" xfId="0" applyFont="1" applyFill="1" applyBorder="1" applyAlignment="1" applyProtection="1">
      <alignment horizontal="center" vertical="center"/>
      <protection locked="0"/>
    </xf>
    <xf numFmtId="0" fontId="15" fillId="10" borderId="11" xfId="0" applyFont="1" applyFill="1" applyBorder="1" applyAlignment="1" applyProtection="1">
      <alignment horizontal="center" vertical="center"/>
      <protection locked="0"/>
    </xf>
    <xf numFmtId="0" fontId="15" fillId="10" borderId="14" xfId="0" applyFont="1" applyFill="1" applyBorder="1" applyAlignment="1" applyProtection="1">
      <alignment horizontal="center" vertical="center"/>
      <protection locked="0"/>
    </xf>
    <xf numFmtId="0" fontId="15" fillId="10" borderId="15" xfId="0" applyFont="1" applyFill="1" applyBorder="1" applyAlignment="1" applyProtection="1">
      <alignment horizontal="center" vertical="center"/>
      <protection locked="0"/>
    </xf>
    <xf numFmtId="0" fontId="15" fillId="10" borderId="34" xfId="0" applyFont="1" applyFill="1" applyBorder="1" applyAlignment="1" applyProtection="1">
      <alignment horizontal="center" vertical="center"/>
      <protection locked="0"/>
    </xf>
    <xf numFmtId="0" fontId="19" fillId="11" borderId="14" xfId="0" applyFont="1" applyFill="1" applyBorder="1" applyAlignment="1" applyProtection="1">
      <alignment horizontal="center" vertical="center"/>
      <protection locked="0"/>
    </xf>
    <xf numFmtId="0" fontId="19" fillId="11" borderId="15" xfId="0" applyFont="1" applyFill="1" applyBorder="1" applyAlignment="1" applyProtection="1">
      <alignment horizontal="center" vertical="center"/>
      <protection locked="0"/>
    </xf>
    <xf numFmtId="0" fontId="19" fillId="11" borderId="34" xfId="0" applyFont="1" applyFill="1" applyBorder="1" applyAlignment="1" applyProtection="1">
      <alignment horizontal="center" vertical="center"/>
      <protection locked="0"/>
    </xf>
    <xf numFmtId="0" fontId="19" fillId="11" borderId="11" xfId="0" applyFont="1" applyFill="1" applyBorder="1" applyAlignment="1" applyProtection="1">
      <alignment horizontal="center" vertical="center"/>
      <protection locked="0"/>
    </xf>
    <xf numFmtId="0" fontId="15" fillId="11" borderId="11" xfId="0" applyFont="1" applyFill="1" applyBorder="1" applyAlignment="1" applyProtection="1">
      <alignment horizontal="center" vertical="center"/>
      <protection locked="0"/>
    </xf>
    <xf numFmtId="0" fontId="15" fillId="11" borderId="75" xfId="0" applyFont="1" applyFill="1" applyBorder="1" applyAlignment="1" applyProtection="1">
      <alignment horizontal="center" vertical="center"/>
      <protection locked="0"/>
    </xf>
    <xf numFmtId="0" fontId="15" fillId="11" borderId="15" xfId="0" applyFont="1" applyFill="1" applyBorder="1" applyAlignment="1" applyProtection="1">
      <alignment horizontal="center" vertical="center"/>
      <protection locked="0"/>
    </xf>
    <xf numFmtId="0" fontId="15" fillId="11" borderId="34" xfId="0" applyFont="1" applyFill="1" applyBorder="1" applyAlignment="1" applyProtection="1">
      <alignment horizontal="center" vertical="center"/>
      <protection locked="0"/>
    </xf>
    <xf numFmtId="0" fontId="15" fillId="11" borderId="14" xfId="0" applyFont="1" applyFill="1" applyBorder="1" applyAlignment="1" applyProtection="1">
      <alignment horizontal="center" vertical="center"/>
      <protection locked="0"/>
    </xf>
    <xf numFmtId="0" fontId="19" fillId="12" borderId="14" xfId="0" applyFont="1" applyFill="1" applyBorder="1" applyAlignment="1" applyProtection="1">
      <alignment horizontal="center" vertical="center"/>
      <protection locked="0"/>
    </xf>
    <xf numFmtId="0" fontId="19" fillId="12" borderId="15" xfId="0" applyFont="1" applyFill="1" applyBorder="1" applyAlignment="1" applyProtection="1">
      <alignment horizontal="center" vertical="center"/>
      <protection locked="0"/>
    </xf>
    <xf numFmtId="0" fontId="19" fillId="12" borderId="34" xfId="0" applyFont="1" applyFill="1" applyBorder="1" applyAlignment="1" applyProtection="1">
      <alignment horizontal="center" vertical="center"/>
      <protection locked="0"/>
    </xf>
    <xf numFmtId="0" fontId="19" fillId="12" borderId="11" xfId="0" applyFont="1" applyFill="1" applyBorder="1" applyAlignment="1" applyProtection="1">
      <alignment horizontal="center" vertical="center"/>
      <protection locked="0"/>
    </xf>
    <xf numFmtId="0" fontId="15" fillId="12" borderId="11" xfId="0" applyFont="1" applyFill="1" applyBorder="1" applyAlignment="1" applyProtection="1">
      <alignment horizontal="center" vertical="center"/>
      <protection locked="0"/>
    </xf>
    <xf numFmtId="0" fontId="19" fillId="13" borderId="14" xfId="0" applyFont="1" applyFill="1" applyBorder="1" applyAlignment="1" applyProtection="1">
      <alignment horizontal="center" vertical="center"/>
      <protection locked="0"/>
    </xf>
    <xf numFmtId="0" fontId="19" fillId="13" borderId="15" xfId="0" applyFont="1" applyFill="1" applyBorder="1" applyAlignment="1" applyProtection="1">
      <alignment horizontal="center" vertical="center"/>
      <protection locked="0"/>
    </xf>
    <xf numFmtId="0" fontId="19" fillId="13" borderId="16" xfId="0" applyFont="1" applyFill="1" applyBorder="1" applyAlignment="1" applyProtection="1">
      <alignment horizontal="center" vertical="center"/>
      <protection locked="0"/>
    </xf>
    <xf numFmtId="0" fontId="19" fillId="13" borderId="11" xfId="0" applyFont="1" applyFill="1" applyBorder="1" applyAlignment="1" applyProtection="1">
      <alignment horizontal="center" vertical="center"/>
      <protection locked="0"/>
    </xf>
    <xf numFmtId="0" fontId="19" fillId="13" borderId="34" xfId="0" applyFont="1" applyFill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0" fontId="20" fillId="12" borderId="43" xfId="0" applyFont="1" applyFill="1" applyBorder="1" applyAlignment="1" applyProtection="1">
      <alignment horizontal="right" vertical="center"/>
      <protection locked="0"/>
    </xf>
    <xf numFmtId="0" fontId="15" fillId="12" borderId="71" xfId="0" applyFont="1" applyFill="1" applyBorder="1" applyAlignment="1" applyProtection="1">
      <alignment horizontal="center" vertical="center"/>
      <protection locked="0"/>
    </xf>
    <xf numFmtId="0" fontId="20" fillId="12" borderId="43" xfId="0" applyFont="1" applyFill="1" applyBorder="1" applyAlignment="1">
      <alignment horizontal="right" vertical="center"/>
    </xf>
    <xf numFmtId="0" fontId="13" fillId="0" borderId="76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5" fillId="5" borderId="33" xfId="0" applyFont="1" applyFill="1" applyBorder="1" applyAlignment="1" applyProtection="1">
      <alignment horizontal="center" vertical="center"/>
      <protection locked="0"/>
    </xf>
    <xf numFmtId="0" fontId="19" fillId="5" borderId="33" xfId="0" applyFont="1" applyFill="1" applyBorder="1" applyAlignment="1" applyProtection="1">
      <alignment horizontal="center" vertical="center"/>
      <protection locked="0"/>
    </xf>
    <xf numFmtId="0" fontId="15" fillId="0" borderId="68" xfId="0" applyFont="1" applyBorder="1" applyAlignment="1" applyProtection="1">
      <alignment horizontal="center" vertical="center"/>
      <protection locked="0"/>
    </xf>
    <xf numFmtId="0" fontId="23" fillId="15" borderId="42" xfId="0" applyFont="1" applyFill="1" applyBorder="1" applyAlignment="1" applyProtection="1">
      <alignment horizontal="left" vertical="center"/>
      <protection locked="0"/>
    </xf>
    <xf numFmtId="0" fontId="23" fillId="15" borderId="45" xfId="0" applyFont="1" applyFill="1" applyBorder="1" applyAlignment="1" applyProtection="1">
      <alignment horizontal="left" vertical="center"/>
      <protection locked="0"/>
    </xf>
    <xf numFmtId="0" fontId="23" fillId="15" borderId="0" xfId="0" applyFont="1" applyFill="1" applyBorder="1" applyAlignment="1" applyProtection="1">
      <alignment horizontal="left" vertical="center"/>
      <protection locked="0"/>
    </xf>
    <xf numFmtId="0" fontId="23" fillId="15" borderId="58" xfId="0" applyFont="1" applyFill="1" applyBorder="1" applyAlignment="1" applyProtection="1">
      <alignment horizontal="left" vertical="center"/>
      <protection locked="0"/>
    </xf>
    <xf numFmtId="0" fontId="23" fillId="15" borderId="55" xfId="0" applyFont="1" applyFill="1" applyBorder="1" applyAlignment="1" applyProtection="1">
      <alignment horizontal="left" vertical="center"/>
      <protection locked="0"/>
    </xf>
    <xf numFmtId="0" fontId="23" fillId="15" borderId="47" xfId="0" applyFont="1" applyFill="1" applyBorder="1" applyAlignment="1" applyProtection="1">
      <alignment horizontal="left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4" fillId="4" borderId="33" xfId="0" applyFont="1" applyFill="1" applyBorder="1" applyAlignment="1" applyProtection="1">
      <alignment horizontal="left" vertical="center" wrapText="1"/>
      <protection locked="0"/>
    </xf>
    <xf numFmtId="0" fontId="14" fillId="4" borderId="38" xfId="0" applyFont="1" applyFill="1" applyBorder="1" applyAlignment="1" applyProtection="1">
      <alignment horizontal="left" vertical="center" wrapText="1"/>
      <protection locked="0"/>
    </xf>
    <xf numFmtId="0" fontId="14" fillId="4" borderId="43" xfId="0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5" fillId="0" borderId="75" xfId="0" applyFont="1" applyFill="1" applyBorder="1" applyAlignment="1" applyProtection="1">
      <alignment horizontal="center" vertical="center"/>
      <protection locked="0"/>
    </xf>
    <xf numFmtId="0" fontId="15" fillId="0" borderId="77" xfId="0" applyFont="1" applyFill="1" applyBorder="1" applyAlignment="1" applyProtection="1">
      <alignment horizontal="center" vertical="center"/>
      <protection locked="0"/>
    </xf>
    <xf numFmtId="0" fontId="15" fillId="0" borderId="78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left" vertical="center" wrapText="1"/>
      <protection locked="0"/>
    </xf>
    <xf numFmtId="0" fontId="14" fillId="0" borderId="43" xfId="0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20" fillId="14" borderId="39" xfId="0" applyFont="1" applyFill="1" applyBorder="1" applyAlignment="1" applyProtection="1">
      <alignment vertical="center" wrapText="1"/>
      <protection locked="0"/>
    </xf>
    <xf numFmtId="0" fontId="20" fillId="14" borderId="30" xfId="0" applyFont="1" applyFill="1" applyBorder="1" applyAlignment="1" applyProtection="1">
      <alignment vertical="center" wrapText="1"/>
      <protection locked="0"/>
    </xf>
    <xf numFmtId="0" fontId="13" fillId="14" borderId="39" xfId="0" applyFont="1" applyFill="1" applyBorder="1" applyAlignment="1" applyProtection="1">
      <alignment vertical="center" wrapText="1"/>
      <protection locked="0"/>
    </xf>
    <xf numFmtId="0" fontId="13" fillId="14" borderId="30" xfId="0" applyFont="1" applyFill="1" applyBorder="1" applyAlignment="1" applyProtection="1">
      <alignment vertical="center" wrapText="1"/>
      <protection locked="0"/>
    </xf>
    <xf numFmtId="0" fontId="20" fillId="4" borderId="11" xfId="0" applyFont="1" applyFill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0" fillId="4" borderId="33" xfId="0" applyFont="1" applyFill="1" applyBorder="1" applyAlignment="1" applyProtection="1">
      <alignment horizontal="left" vertical="center"/>
      <protection locked="0"/>
    </xf>
    <xf numFmtId="0" fontId="20" fillId="4" borderId="43" xfId="0" applyFont="1" applyFill="1" applyBorder="1" applyAlignment="1" applyProtection="1">
      <alignment horizontal="left" vertical="center"/>
      <protection locked="0"/>
    </xf>
    <xf numFmtId="0" fontId="20" fillId="4" borderId="33" xfId="0" applyFont="1" applyFill="1" applyBorder="1" applyAlignment="1" applyProtection="1">
      <alignment vertical="center"/>
      <protection locked="0"/>
    </xf>
    <xf numFmtId="0" fontId="20" fillId="4" borderId="43" xfId="0" applyFont="1" applyFill="1" applyBorder="1" applyAlignment="1" applyProtection="1">
      <alignment vertical="center"/>
      <protection locked="0"/>
    </xf>
    <xf numFmtId="0" fontId="19" fillId="13" borderId="44" xfId="0" applyFont="1" applyFill="1" applyBorder="1" applyAlignment="1" applyProtection="1">
      <alignment horizontal="center" vertical="center" wrapText="1"/>
      <protection locked="0"/>
    </xf>
    <xf numFmtId="0" fontId="19" fillId="13" borderId="68" xfId="0" applyFont="1" applyFill="1" applyBorder="1" applyAlignment="1" applyProtection="1">
      <alignment horizontal="center" vertical="center" wrapText="1"/>
      <protection locked="0"/>
    </xf>
    <xf numFmtId="0" fontId="19" fillId="13" borderId="46" xfId="0" applyFont="1" applyFill="1" applyBorder="1" applyAlignment="1" applyProtection="1">
      <alignment horizontal="center" vertical="center" wrapText="1"/>
      <protection locked="0"/>
    </xf>
    <xf numFmtId="0" fontId="20" fillId="14" borderId="11" xfId="0" applyFont="1" applyFill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3" fillId="0" borderId="63" xfId="0" applyFont="1" applyFill="1" applyBorder="1" applyAlignment="1" applyProtection="1">
      <alignment horizontal="center" vertical="center"/>
      <protection locked="0"/>
    </xf>
    <xf numFmtId="0" fontId="13" fillId="0" borderId="61" xfId="0" applyFont="1" applyFill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/>
      <protection locked="0"/>
    </xf>
    <xf numFmtId="0" fontId="15" fillId="0" borderId="61" xfId="0" applyFont="1" applyBorder="1" applyAlignment="1" applyProtection="1">
      <alignment horizontal="center" vertical="center"/>
      <protection locked="0"/>
    </xf>
    <xf numFmtId="0" fontId="15" fillId="2" borderId="54" xfId="0" applyFon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/>
      <protection locked="0"/>
    </xf>
    <xf numFmtId="0" fontId="20" fillId="4" borderId="11" xfId="0" applyFont="1" applyFill="1" applyBorder="1" applyAlignment="1" applyProtection="1">
      <alignment horizontal="left" vertical="center" wrapText="1"/>
      <protection locked="0"/>
    </xf>
    <xf numFmtId="0" fontId="0" fillId="0" borderId="3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5" fillId="11" borderId="39" xfId="0" applyFont="1" applyFill="1" applyBorder="1" applyAlignment="1" applyProtection="1">
      <alignment horizontal="center" vertical="center" wrapText="1"/>
      <protection locked="0"/>
    </xf>
    <xf numFmtId="0" fontId="15" fillId="11" borderId="36" xfId="0" applyFont="1" applyFill="1" applyBorder="1" applyAlignment="1" applyProtection="1">
      <alignment horizontal="center" vertical="center" wrapText="1"/>
      <protection locked="0"/>
    </xf>
    <xf numFmtId="0" fontId="15" fillId="11" borderId="30" xfId="0" applyFont="1" applyFill="1" applyBorder="1" applyAlignment="1" applyProtection="1">
      <alignment horizontal="center" vertical="center" wrapText="1"/>
      <protection locked="0"/>
    </xf>
    <xf numFmtId="0" fontId="20" fillId="4" borderId="33" xfId="0" applyFont="1" applyFill="1" applyBorder="1" applyAlignment="1" applyProtection="1">
      <alignment horizontal="left" vertical="center" wrapText="1"/>
      <protection locked="0"/>
    </xf>
    <xf numFmtId="0" fontId="20" fillId="4" borderId="38" xfId="0" applyFont="1" applyFill="1" applyBorder="1" applyAlignment="1" applyProtection="1">
      <alignment horizontal="left" vertical="center" wrapText="1"/>
      <protection locked="0"/>
    </xf>
    <xf numFmtId="0" fontId="20" fillId="4" borderId="43" xfId="0" applyFont="1" applyFill="1" applyBorder="1" applyAlignment="1" applyProtection="1">
      <alignment horizontal="left" vertical="center" wrapText="1"/>
      <protection locked="0"/>
    </xf>
    <xf numFmtId="0" fontId="20" fillId="4" borderId="38" xfId="0" applyFont="1" applyFill="1" applyBorder="1" applyAlignment="1" applyProtection="1">
      <alignment horizontal="left" vertical="center"/>
      <protection locked="0"/>
    </xf>
    <xf numFmtId="0" fontId="15" fillId="12" borderId="39" xfId="0" applyFont="1" applyFill="1" applyBorder="1" applyAlignment="1" applyProtection="1">
      <alignment horizontal="center" vertical="center" wrapText="1"/>
      <protection locked="0"/>
    </xf>
    <xf numFmtId="0" fontId="15" fillId="12" borderId="36" xfId="0" applyFont="1" applyFill="1" applyBorder="1" applyAlignment="1" applyProtection="1">
      <alignment horizontal="center" vertical="center" wrapText="1"/>
      <protection locked="0"/>
    </xf>
    <xf numFmtId="0" fontId="15" fillId="12" borderId="30" xfId="0" applyFont="1" applyFill="1" applyBorder="1" applyAlignment="1" applyProtection="1">
      <alignment horizontal="center" vertical="center" wrapText="1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5" fillId="13" borderId="39" xfId="0" applyFont="1" applyFill="1" applyBorder="1" applyAlignment="1" applyProtection="1">
      <alignment horizontal="center" vertical="center" wrapText="1"/>
      <protection locked="0"/>
    </xf>
    <xf numFmtId="0" fontId="15" fillId="13" borderId="36" xfId="0" applyFont="1" applyFill="1" applyBorder="1" applyAlignment="1" applyProtection="1">
      <alignment horizontal="center" vertical="center" wrapText="1"/>
      <protection locked="0"/>
    </xf>
    <xf numFmtId="0" fontId="15" fillId="13" borderId="3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0" fillId="12" borderId="39" xfId="0" applyFont="1" applyFill="1" applyBorder="1" applyAlignment="1" applyProtection="1">
      <alignment horizontal="center" vertical="center" wrapText="1"/>
      <protection locked="0"/>
    </xf>
    <xf numFmtId="0" fontId="20" fillId="12" borderId="30" xfId="0" applyFont="1" applyFill="1" applyBorder="1" applyAlignment="1" applyProtection="1">
      <alignment horizontal="center" vertical="center" wrapText="1"/>
      <protection locked="0"/>
    </xf>
    <xf numFmtId="0" fontId="20" fillId="12" borderId="33" xfId="0" applyFont="1" applyFill="1" applyBorder="1" applyAlignment="1" applyProtection="1">
      <alignment horizontal="left" vertical="center"/>
      <protection locked="0"/>
    </xf>
    <xf numFmtId="0" fontId="20" fillId="12" borderId="43" xfId="0" applyFont="1" applyFill="1" applyBorder="1" applyAlignment="1" applyProtection="1">
      <alignment horizontal="left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1" xfId="0" applyFont="1" applyBorder="1" applyAlignment="1" applyProtection="1">
      <alignment horizontal="center" vertical="center"/>
      <protection locked="0"/>
    </xf>
    <xf numFmtId="0" fontId="15" fillId="0" borderId="73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14" fontId="22" fillId="0" borderId="0" xfId="0" applyNumberFormat="1" applyFont="1" applyAlignment="1" applyProtection="1">
      <alignment horizont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5" fillId="0" borderId="35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5" fillId="0" borderId="57" xfId="0" applyFont="1" applyFill="1" applyBorder="1" applyAlignment="1" applyProtection="1">
      <alignment horizontal="center" vertical="center"/>
      <protection locked="0"/>
    </xf>
    <xf numFmtId="0" fontId="15" fillId="2" borderId="36" xfId="0" applyFont="1" applyFill="1" applyBorder="1" applyAlignment="1" applyProtection="1">
      <alignment horizontal="center" vertical="center"/>
      <protection locked="0"/>
    </xf>
    <xf numFmtId="0" fontId="20" fillId="4" borderId="52" xfId="0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20" fillId="4" borderId="53" xfId="0" applyFont="1" applyFill="1" applyBorder="1" applyAlignment="1" applyProtection="1">
      <alignment horizontal="left" vertical="center"/>
      <protection locked="0"/>
    </xf>
    <xf numFmtId="0" fontId="0" fillId="0" borderId="65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21" fillId="0" borderId="44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45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21" fillId="0" borderId="47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left" vertical="center" wrapText="1"/>
      <protection locked="0"/>
    </xf>
    <xf numFmtId="0" fontId="15" fillId="0" borderId="54" xfId="0" applyFont="1" applyFill="1" applyBorder="1" applyAlignment="1" applyProtection="1">
      <alignment horizontal="center" vertical="center"/>
      <protection locked="0"/>
    </xf>
    <xf numFmtId="0" fontId="15" fillId="0" borderId="68" xfId="0" applyFont="1" applyFill="1" applyBorder="1" applyAlignment="1" applyProtection="1">
      <alignment horizontal="center" vertical="center"/>
      <protection locked="0"/>
    </xf>
    <xf numFmtId="0" fontId="15" fillId="8" borderId="69" xfId="0" applyFont="1" applyFill="1" applyBorder="1" applyAlignment="1" applyProtection="1">
      <alignment horizontal="center" vertical="center"/>
      <protection locked="0"/>
    </xf>
    <xf numFmtId="0" fontId="15" fillId="8" borderId="70" xfId="0" applyFont="1" applyFill="1" applyBorder="1" applyAlignment="1" applyProtection="1">
      <alignment horizontal="center" vertical="center"/>
      <protection locked="0"/>
    </xf>
    <xf numFmtId="0" fontId="15" fillId="0" borderId="63" xfId="0" applyFont="1" applyFill="1" applyBorder="1" applyAlignment="1" applyProtection="1">
      <alignment horizontal="center" vertical="center"/>
      <protection locked="0"/>
    </xf>
    <xf numFmtId="0" fontId="15" fillId="0" borderId="62" xfId="0" applyFont="1" applyFill="1" applyBorder="1" applyAlignment="1" applyProtection="1">
      <alignment horizontal="center" vertical="center"/>
      <protection locked="0"/>
    </xf>
    <xf numFmtId="0" fontId="15" fillId="12" borderId="56" xfId="0" applyFont="1" applyFill="1" applyBorder="1" applyAlignment="1" applyProtection="1">
      <alignment horizontal="center" vertical="center"/>
      <protection locked="0"/>
    </xf>
    <xf numFmtId="0" fontId="15" fillId="12" borderId="51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5" fillId="10" borderId="39" xfId="0" applyFont="1" applyFill="1" applyBorder="1" applyAlignment="1" applyProtection="1">
      <alignment horizontal="center" vertical="center" wrapText="1"/>
      <protection locked="0"/>
    </xf>
    <xf numFmtId="0" fontId="15" fillId="10" borderId="36" xfId="0" applyFont="1" applyFill="1" applyBorder="1" applyAlignment="1" applyProtection="1">
      <alignment horizontal="center" vertical="center" wrapText="1"/>
      <protection locked="0"/>
    </xf>
    <xf numFmtId="0" fontId="15" fillId="10" borderId="30" xfId="0" applyFont="1" applyFill="1" applyBorder="1" applyAlignment="1" applyProtection="1">
      <alignment horizontal="center" vertical="center" wrapText="1"/>
      <protection locked="0"/>
    </xf>
    <xf numFmtId="0" fontId="14" fillId="0" borderId="38" xfId="0" applyFont="1" applyFill="1" applyBorder="1" applyAlignment="1" applyProtection="1">
      <alignment horizontal="left" vertical="center" wrapText="1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0" borderId="49" xfId="0" applyFont="1" applyBorder="1" applyProtection="1">
      <protection locked="0"/>
    </xf>
    <xf numFmtId="0" fontId="15" fillId="0" borderId="50" xfId="0" applyFont="1" applyBorder="1" applyProtection="1"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75" xfId="0" applyFont="1" applyBorder="1" applyAlignment="1" applyProtection="1">
      <alignment horizontal="center" vertical="center"/>
      <protection locked="0"/>
    </xf>
    <xf numFmtId="0" fontId="19" fillId="0" borderId="77" xfId="0" applyFont="1" applyBorder="1" applyAlignment="1" applyProtection="1">
      <alignment horizontal="center" vertical="center"/>
      <protection locked="0"/>
    </xf>
    <xf numFmtId="0" fontId="19" fillId="0" borderId="78" xfId="0" applyFont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19" fillId="13" borderId="39" xfId="0" applyFont="1" applyFill="1" applyBorder="1" applyAlignment="1" applyProtection="1">
      <alignment horizontal="center" vertical="center" wrapText="1"/>
      <protection locked="0"/>
    </xf>
    <xf numFmtId="0" fontId="19" fillId="13" borderId="36" xfId="0" applyFont="1" applyFill="1" applyBorder="1" applyAlignment="1" applyProtection="1">
      <alignment horizontal="center" vertical="center" wrapText="1"/>
      <protection locked="0"/>
    </xf>
    <xf numFmtId="0" fontId="19" fillId="13" borderId="30" xfId="0" applyFont="1" applyFill="1" applyBorder="1" applyAlignment="1" applyProtection="1">
      <alignment horizontal="center" vertical="center" wrapText="1"/>
      <protection locked="0"/>
    </xf>
    <xf numFmtId="0" fontId="15" fillId="5" borderId="33" xfId="0" applyFont="1" applyFill="1" applyBorder="1" applyAlignment="1" applyProtection="1">
      <alignment horizontal="left" vertical="center" wrapText="1"/>
      <protection locked="0"/>
    </xf>
    <xf numFmtId="0" fontId="15" fillId="5" borderId="38" xfId="0" applyFont="1" applyFill="1" applyBorder="1" applyAlignment="1" applyProtection="1">
      <alignment horizontal="left" vertical="center" wrapText="1"/>
      <protection locked="0"/>
    </xf>
    <xf numFmtId="0" fontId="15" fillId="5" borderId="43" xfId="0" applyFont="1" applyFill="1" applyBorder="1" applyAlignment="1" applyProtection="1">
      <alignment horizontal="left" vertical="center" wrapText="1"/>
      <protection locked="0"/>
    </xf>
    <xf numFmtId="0" fontId="15" fillId="10" borderId="33" xfId="0" applyFont="1" applyFill="1" applyBorder="1" applyAlignment="1" applyProtection="1">
      <alignment horizontal="left" vertical="center" wrapText="1"/>
      <protection locked="0"/>
    </xf>
    <xf numFmtId="0" fontId="15" fillId="10" borderId="38" xfId="0" applyFont="1" applyFill="1" applyBorder="1" applyAlignment="1" applyProtection="1">
      <alignment horizontal="left" vertical="center" wrapText="1"/>
      <protection locked="0"/>
    </xf>
    <xf numFmtId="0" fontId="15" fillId="10" borderId="43" xfId="0" applyFont="1" applyFill="1" applyBorder="1" applyAlignment="1" applyProtection="1">
      <alignment horizontal="left" vertical="center" wrapText="1"/>
      <protection locked="0"/>
    </xf>
    <xf numFmtId="0" fontId="15" fillId="11" borderId="33" xfId="0" applyFont="1" applyFill="1" applyBorder="1" applyAlignment="1" applyProtection="1">
      <alignment horizontal="left" vertical="center" wrapText="1"/>
      <protection locked="0"/>
    </xf>
    <xf numFmtId="0" fontId="15" fillId="11" borderId="38" xfId="0" applyFont="1" applyFill="1" applyBorder="1" applyAlignment="1" applyProtection="1">
      <alignment horizontal="left" vertical="center" wrapText="1"/>
      <protection locked="0"/>
    </xf>
    <xf numFmtId="0" fontId="15" fillId="11" borderId="43" xfId="0" applyFont="1" applyFill="1" applyBorder="1" applyAlignment="1" applyProtection="1">
      <alignment horizontal="left" vertical="center" wrapText="1"/>
      <protection locked="0"/>
    </xf>
    <xf numFmtId="0" fontId="15" fillId="12" borderId="33" xfId="0" applyFont="1" applyFill="1" applyBorder="1" applyAlignment="1" applyProtection="1">
      <alignment horizontal="left" vertical="center" wrapText="1"/>
      <protection locked="0"/>
    </xf>
    <xf numFmtId="0" fontId="15" fillId="12" borderId="38" xfId="0" applyFont="1" applyFill="1" applyBorder="1" applyAlignment="1" applyProtection="1">
      <alignment horizontal="left" vertical="center" wrapText="1"/>
      <protection locked="0"/>
    </xf>
    <xf numFmtId="0" fontId="15" fillId="12" borderId="43" xfId="0" applyFont="1" applyFill="1" applyBorder="1" applyAlignment="1" applyProtection="1">
      <alignment horizontal="left" vertical="center" wrapText="1"/>
      <protection locked="0"/>
    </xf>
    <xf numFmtId="0" fontId="15" fillId="13" borderId="33" xfId="0" applyFont="1" applyFill="1" applyBorder="1" applyAlignment="1" applyProtection="1">
      <alignment horizontal="left" vertical="center" wrapText="1"/>
      <protection locked="0"/>
    </xf>
    <xf numFmtId="0" fontId="15" fillId="13" borderId="38" xfId="0" applyFont="1" applyFill="1" applyBorder="1" applyAlignment="1" applyProtection="1">
      <alignment horizontal="left" vertical="center" wrapText="1"/>
      <protection locked="0"/>
    </xf>
    <xf numFmtId="0" fontId="15" fillId="13" borderId="43" xfId="0" applyFont="1" applyFill="1" applyBorder="1" applyAlignment="1" applyProtection="1">
      <alignment horizontal="left" vertical="center" wrapText="1"/>
      <protection locked="0"/>
    </xf>
    <xf numFmtId="0" fontId="19" fillId="12" borderId="39" xfId="0" applyFont="1" applyFill="1" applyBorder="1" applyAlignment="1" applyProtection="1">
      <alignment horizontal="center" vertical="center" wrapText="1"/>
      <protection locked="0"/>
    </xf>
    <xf numFmtId="0" fontId="19" fillId="12" borderId="36" xfId="0" applyFont="1" applyFill="1" applyBorder="1" applyAlignment="1" applyProtection="1">
      <alignment horizontal="center" vertical="center" wrapText="1"/>
      <protection locked="0"/>
    </xf>
    <xf numFmtId="0" fontId="19" fillId="12" borderId="30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43" xfId="0" applyFont="1" applyBorder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vertical="center"/>
      <protection locked="0"/>
    </xf>
    <xf numFmtId="0" fontId="13" fillId="0" borderId="38" xfId="0" applyFont="1" applyBorder="1" applyAlignment="1" applyProtection="1">
      <alignment vertical="center"/>
      <protection locked="0"/>
    </xf>
    <xf numFmtId="0" fontId="13" fillId="0" borderId="43" xfId="0" applyFont="1" applyBorder="1" applyAlignment="1" applyProtection="1">
      <alignment vertical="center"/>
      <protection locked="0"/>
    </xf>
    <xf numFmtId="0" fontId="20" fillId="12" borderId="38" xfId="0" applyFont="1" applyFill="1" applyBorder="1" applyAlignment="1" applyProtection="1">
      <alignment horizontal="left" vertical="center"/>
      <protection locked="0"/>
    </xf>
    <xf numFmtId="0" fontId="7" fillId="3" borderId="44" xfId="0" applyFont="1" applyFill="1" applyBorder="1" applyAlignment="1" applyProtection="1">
      <alignment horizontal="right" vertical="center"/>
      <protection locked="0"/>
    </xf>
    <xf numFmtId="0" fontId="7" fillId="4" borderId="45" xfId="0" applyFont="1" applyFill="1" applyBorder="1" applyAlignment="1" applyProtection="1">
      <alignment horizontal="right" vertical="center"/>
      <protection locked="0"/>
    </xf>
    <xf numFmtId="0" fontId="7" fillId="3" borderId="46" xfId="0" applyFont="1" applyFill="1" applyBorder="1" applyAlignment="1" applyProtection="1">
      <alignment horizontal="right" vertical="center"/>
      <protection locked="0"/>
    </xf>
    <xf numFmtId="0" fontId="7" fillId="4" borderId="47" xfId="0" applyFont="1" applyFill="1" applyBorder="1" applyAlignment="1" applyProtection="1">
      <alignment horizontal="right" vertical="center"/>
      <protection locked="0"/>
    </xf>
    <xf numFmtId="0" fontId="7" fillId="3" borderId="33" xfId="0" applyFont="1" applyFill="1" applyBorder="1" applyAlignment="1" applyProtection="1">
      <alignment horizontal="right"/>
      <protection locked="0"/>
    </xf>
    <xf numFmtId="0" fontId="7" fillId="4" borderId="43" xfId="0" applyFont="1" applyFill="1" applyBorder="1" applyAlignment="1" applyProtection="1">
      <alignment horizontal="right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4" borderId="39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right" vertical="center"/>
      <protection locked="0"/>
    </xf>
    <xf numFmtId="0" fontId="7" fillId="3" borderId="47" xfId="0" applyFont="1" applyFill="1" applyBorder="1" applyAlignment="1" applyProtection="1">
      <alignment horizontal="right" vertical="center"/>
      <protection locked="0"/>
    </xf>
    <xf numFmtId="0" fontId="7" fillId="3" borderId="43" xfId="0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</cellXfs>
  <cellStyles count="2">
    <cellStyle name="Normalny" xfId="0" builtinId="0"/>
    <cellStyle name="Wąski" xfId="1"/>
  </cellStyles>
  <dxfs count="9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7.xml"/><Relationship Id="rId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8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ontrol" Target="../activeX/activeX10.xml"/><Relationship Id="rId4" Type="http://schemas.openxmlformats.org/officeDocument/2006/relationships/control" Target="../activeX/activeX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openxmlformats.org/officeDocument/2006/relationships/control" Target="../activeX/activeX13.xml"/><Relationship Id="rId4" Type="http://schemas.openxmlformats.org/officeDocument/2006/relationships/control" Target="../activeX/activeX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5" Type="http://schemas.openxmlformats.org/officeDocument/2006/relationships/control" Target="../activeX/activeX16.xml"/><Relationship Id="rId4" Type="http://schemas.openxmlformats.org/officeDocument/2006/relationships/control" Target="../activeX/activeX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5" Type="http://schemas.openxmlformats.org/officeDocument/2006/relationships/control" Target="../activeX/activeX19.xml"/><Relationship Id="rId4" Type="http://schemas.openxmlformats.org/officeDocument/2006/relationships/control" Target="../activeX/activeX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0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5" Type="http://schemas.openxmlformats.org/officeDocument/2006/relationships/control" Target="../activeX/activeX22.xml"/><Relationship Id="rId4" Type="http://schemas.openxmlformats.org/officeDocument/2006/relationships/control" Target="../activeX/activeX2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BE87"/>
  <sheetViews>
    <sheetView showGridLines="0" showZeros="0" tabSelected="1" zoomScale="50" zoomScaleNormal="50" zoomScaleSheetLayoutView="75" workbookViewId="0">
      <pane xSplit="17" ySplit="6" topLeftCell="R49" activePane="bottomRight" state="frozen"/>
      <selection activeCell="B1" sqref="B1"/>
      <selection pane="topRight" activeCell="K1" sqref="K1"/>
      <selection pane="bottomLeft" activeCell="B7" sqref="B7"/>
      <selection pane="bottomRight" activeCell="C1" sqref="C1:C1048576"/>
    </sheetView>
  </sheetViews>
  <sheetFormatPr defaultRowHeight="12.75"/>
  <cols>
    <col min="1" max="1" width="6.7109375" style="30" hidden="1" customWidth="1"/>
    <col min="2" max="2" width="12.7109375" style="9" customWidth="1"/>
    <col min="3" max="7" width="16.7109375" style="9" hidden="1" customWidth="1"/>
    <col min="8" max="8" width="23.7109375" style="9" customWidth="1"/>
    <col min="9" max="9" width="31.7109375" style="9" customWidth="1"/>
    <col min="10" max="10" width="23.42578125" style="9" customWidth="1"/>
    <col min="11" max="11" width="45.5703125" style="9" customWidth="1"/>
    <col min="12" max="12" width="7.42578125" style="9" customWidth="1"/>
    <col min="13" max="13" width="7" style="9" customWidth="1"/>
    <col min="14" max="15" width="5.7109375" style="9" customWidth="1"/>
    <col min="16" max="16" width="7.28515625" style="9" customWidth="1"/>
    <col min="17" max="17" width="5.7109375" style="9" customWidth="1"/>
    <col min="18" max="21" width="4.28515625" style="9" customWidth="1"/>
    <col min="22" max="22" width="5.5703125" style="9" customWidth="1"/>
    <col min="23" max="26" width="4.28515625" style="9" customWidth="1"/>
    <col min="27" max="27" width="5.5703125" style="9" customWidth="1"/>
    <col min="28" max="31" width="4.28515625" style="9" customWidth="1"/>
    <col min="32" max="32" width="5.5703125" style="9" customWidth="1"/>
    <col min="33" max="36" width="4.28515625" style="9" customWidth="1"/>
    <col min="37" max="37" width="5.5703125" style="9" customWidth="1"/>
    <col min="38" max="41" width="4.28515625" style="9" customWidth="1"/>
    <col min="42" max="42" width="5.85546875" style="9" customWidth="1"/>
    <col min="43" max="46" width="4.28515625" style="9" customWidth="1"/>
    <col min="47" max="47" width="6.7109375" style="9" customWidth="1"/>
    <col min="48" max="48" width="5" style="9" customWidth="1"/>
    <col min="49" max="51" width="4.42578125" style="9" customWidth="1"/>
    <col min="52" max="52" width="5.5703125" style="9" customWidth="1"/>
    <col min="53" max="53" width="4.42578125" style="9" customWidth="1"/>
    <col min="54" max="55" width="3.85546875" style="9" customWidth="1"/>
    <col min="56" max="56" width="4.7109375" style="9" customWidth="1"/>
    <col min="57" max="57" width="5.5703125" style="9" customWidth="1"/>
    <col min="58" max="16384" width="9.140625" style="9"/>
  </cols>
  <sheetData>
    <row r="1" spans="1:57" ht="15" customHeight="1">
      <c r="C1" s="118"/>
      <c r="D1" s="118"/>
      <c r="E1" s="118"/>
      <c r="F1" s="118"/>
      <c r="G1" s="118"/>
      <c r="H1" s="118"/>
      <c r="I1" s="119"/>
      <c r="J1" s="119"/>
      <c r="K1" s="119"/>
      <c r="L1" s="118"/>
      <c r="M1" s="120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BA1" s="195"/>
    </row>
    <row r="2" spans="1:57" ht="15" customHeight="1">
      <c r="C2" s="118"/>
      <c r="D2" s="118"/>
      <c r="E2" s="118"/>
      <c r="F2" s="118"/>
      <c r="G2" s="118"/>
      <c r="H2" s="118"/>
      <c r="I2" s="118"/>
      <c r="J2" s="118"/>
      <c r="K2" s="118"/>
      <c r="L2" s="121" t="s">
        <v>30</v>
      </c>
      <c r="M2" s="122" t="s">
        <v>174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W2" s="196"/>
      <c r="AX2" s="455"/>
      <c r="AY2" s="455"/>
      <c r="AZ2" s="455"/>
      <c r="BB2" s="196"/>
      <c r="BC2" s="455"/>
      <c r="BD2" s="455"/>
      <c r="BE2" s="455"/>
    </row>
    <row r="3" spans="1:57" ht="15" customHeight="1">
      <c r="C3" s="122"/>
      <c r="D3" s="122"/>
      <c r="E3" s="122"/>
      <c r="F3" s="122"/>
      <c r="G3" s="122"/>
      <c r="H3" s="122"/>
      <c r="I3" s="119"/>
      <c r="J3" s="119"/>
      <c r="K3" s="119"/>
      <c r="L3" s="121" t="s">
        <v>31</v>
      </c>
      <c r="M3" s="122" t="s">
        <v>38</v>
      </c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W3" s="12"/>
      <c r="AX3" s="13"/>
      <c r="BB3" s="12"/>
      <c r="BC3" s="13"/>
    </row>
    <row r="4" spans="1:57" ht="15" customHeight="1">
      <c r="C4" s="122"/>
      <c r="D4" s="122"/>
      <c r="E4" s="122"/>
      <c r="F4" s="122"/>
      <c r="G4" s="122"/>
      <c r="H4" s="122"/>
      <c r="I4" s="124"/>
      <c r="J4" s="124"/>
      <c r="K4" s="124"/>
      <c r="L4" s="123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</row>
    <row r="5" spans="1:57" ht="24.95" customHeight="1">
      <c r="C5" s="218"/>
      <c r="D5" s="218"/>
      <c r="E5" s="218"/>
      <c r="F5" s="218"/>
      <c r="G5" s="218"/>
      <c r="H5" s="218"/>
      <c r="I5" s="469" t="s">
        <v>39</v>
      </c>
      <c r="J5" s="470"/>
      <c r="K5" s="471"/>
      <c r="L5" s="456" t="s">
        <v>28</v>
      </c>
      <c r="M5" s="496"/>
      <c r="N5" s="496"/>
      <c r="O5" s="496"/>
      <c r="P5" s="496"/>
      <c r="Q5" s="497"/>
      <c r="R5" s="456" t="s">
        <v>6</v>
      </c>
      <c r="S5" s="457"/>
      <c r="T5" s="457"/>
      <c r="U5" s="457"/>
      <c r="V5" s="458"/>
      <c r="W5" s="456" t="s">
        <v>7</v>
      </c>
      <c r="X5" s="457"/>
      <c r="Y5" s="457"/>
      <c r="Z5" s="457"/>
      <c r="AA5" s="458"/>
      <c r="AB5" s="456" t="s">
        <v>8</v>
      </c>
      <c r="AC5" s="457"/>
      <c r="AD5" s="457"/>
      <c r="AE5" s="457"/>
      <c r="AF5" s="458"/>
      <c r="AG5" s="456" t="s">
        <v>9</v>
      </c>
      <c r="AH5" s="457"/>
      <c r="AI5" s="457"/>
      <c r="AJ5" s="457"/>
      <c r="AK5" s="458"/>
      <c r="AL5" s="456" t="s">
        <v>10</v>
      </c>
      <c r="AM5" s="457"/>
      <c r="AN5" s="457"/>
      <c r="AO5" s="457"/>
      <c r="AP5" s="458"/>
      <c r="AQ5" s="456" t="s">
        <v>11</v>
      </c>
      <c r="AR5" s="457"/>
      <c r="AS5" s="457"/>
      <c r="AT5" s="457"/>
      <c r="AU5" s="458"/>
      <c r="AV5" s="456" t="s">
        <v>12</v>
      </c>
      <c r="AW5" s="457"/>
      <c r="AX5" s="457"/>
      <c r="AY5" s="457"/>
      <c r="AZ5" s="458"/>
      <c r="BA5" s="456" t="s">
        <v>92</v>
      </c>
      <c r="BB5" s="457"/>
      <c r="BC5" s="457"/>
      <c r="BD5" s="457"/>
      <c r="BE5" s="458"/>
    </row>
    <row r="6" spans="1:57" ht="24.95" customHeight="1">
      <c r="C6" s="219"/>
      <c r="D6" s="219"/>
      <c r="E6" s="219"/>
      <c r="F6" s="219"/>
      <c r="G6" s="219"/>
      <c r="H6" s="219"/>
      <c r="I6" s="472"/>
      <c r="J6" s="473"/>
      <c r="K6" s="474"/>
      <c r="L6" s="125" t="s">
        <v>0</v>
      </c>
      <c r="M6" s="126" t="s">
        <v>1</v>
      </c>
      <c r="N6" s="126" t="s">
        <v>2</v>
      </c>
      <c r="O6" s="127" t="s">
        <v>3</v>
      </c>
      <c r="P6" s="128" t="s">
        <v>4</v>
      </c>
      <c r="Q6" s="129" t="s">
        <v>43</v>
      </c>
      <c r="R6" s="125" t="s">
        <v>0</v>
      </c>
      <c r="S6" s="126" t="s">
        <v>1</v>
      </c>
      <c r="T6" s="126" t="s">
        <v>2</v>
      </c>
      <c r="U6" s="127" t="s">
        <v>3</v>
      </c>
      <c r="V6" s="129" t="s">
        <v>43</v>
      </c>
      <c r="W6" s="125" t="s">
        <v>0</v>
      </c>
      <c r="X6" s="126" t="s">
        <v>1</v>
      </c>
      <c r="Y6" s="126" t="s">
        <v>2</v>
      </c>
      <c r="Z6" s="127" t="s">
        <v>3</v>
      </c>
      <c r="AA6" s="129" t="s">
        <v>43</v>
      </c>
      <c r="AB6" s="125" t="s">
        <v>0</v>
      </c>
      <c r="AC6" s="126" t="s">
        <v>1</v>
      </c>
      <c r="AD6" s="126" t="s">
        <v>2</v>
      </c>
      <c r="AE6" s="127" t="s">
        <v>3</v>
      </c>
      <c r="AF6" s="129" t="s">
        <v>43</v>
      </c>
      <c r="AG6" s="125" t="s">
        <v>0</v>
      </c>
      <c r="AH6" s="126" t="s">
        <v>1</v>
      </c>
      <c r="AI6" s="126" t="s">
        <v>2</v>
      </c>
      <c r="AJ6" s="127" t="s">
        <v>3</v>
      </c>
      <c r="AK6" s="129" t="s">
        <v>43</v>
      </c>
      <c r="AL6" s="125" t="s">
        <v>0</v>
      </c>
      <c r="AM6" s="126" t="s">
        <v>1</v>
      </c>
      <c r="AN6" s="126" t="s">
        <v>2</v>
      </c>
      <c r="AO6" s="127" t="s">
        <v>3</v>
      </c>
      <c r="AP6" s="129" t="s">
        <v>43</v>
      </c>
      <c r="AQ6" s="125" t="s">
        <v>0</v>
      </c>
      <c r="AR6" s="126" t="s">
        <v>1</v>
      </c>
      <c r="AS6" s="126" t="s">
        <v>2</v>
      </c>
      <c r="AT6" s="127" t="s">
        <v>3</v>
      </c>
      <c r="AU6" s="129" t="s">
        <v>43</v>
      </c>
      <c r="AV6" s="125" t="s">
        <v>0</v>
      </c>
      <c r="AW6" s="126" t="s">
        <v>1</v>
      </c>
      <c r="AX6" s="126" t="s">
        <v>2</v>
      </c>
      <c r="AY6" s="127" t="s">
        <v>3</v>
      </c>
      <c r="AZ6" s="129" t="s">
        <v>43</v>
      </c>
      <c r="BA6" s="125" t="s">
        <v>0</v>
      </c>
      <c r="BB6" s="126" t="s">
        <v>1</v>
      </c>
      <c r="BC6" s="126" t="s">
        <v>2</v>
      </c>
      <c r="BD6" s="127" t="s">
        <v>3</v>
      </c>
      <c r="BE6" s="129" t="s">
        <v>43</v>
      </c>
    </row>
    <row r="7" spans="1:57" ht="24.95" customHeight="1">
      <c r="A7" s="30">
        <v>2</v>
      </c>
      <c r="B7" s="117"/>
      <c r="C7" s="357"/>
      <c r="D7" s="357"/>
      <c r="E7" s="357"/>
      <c r="F7" s="357"/>
      <c r="G7" s="357"/>
      <c r="H7" s="511" t="s">
        <v>154</v>
      </c>
      <c r="I7" s="512"/>
      <c r="J7" s="512"/>
      <c r="K7" s="513"/>
      <c r="L7" s="294">
        <f t="shared" ref="L7:BE7" si="0">SUM(L8:L20)</f>
        <v>120</v>
      </c>
      <c r="M7" s="295">
        <f t="shared" si="0"/>
        <v>210</v>
      </c>
      <c r="N7" s="295">
        <f t="shared" si="0"/>
        <v>60</v>
      </c>
      <c r="O7" s="296">
        <f t="shared" si="0"/>
        <v>0</v>
      </c>
      <c r="P7" s="297">
        <f t="shared" si="0"/>
        <v>390</v>
      </c>
      <c r="Q7" s="298">
        <f t="shared" si="0"/>
        <v>25</v>
      </c>
      <c r="R7" s="299">
        <f t="shared" si="0"/>
        <v>60</v>
      </c>
      <c r="S7" s="300">
        <f t="shared" si="0"/>
        <v>75</v>
      </c>
      <c r="T7" s="300">
        <f t="shared" si="0"/>
        <v>30</v>
      </c>
      <c r="U7" s="301">
        <f t="shared" si="0"/>
        <v>0</v>
      </c>
      <c r="V7" s="298">
        <f t="shared" si="0"/>
        <v>10</v>
      </c>
      <c r="W7" s="299">
        <f t="shared" si="0"/>
        <v>30</v>
      </c>
      <c r="X7" s="300">
        <f t="shared" si="0"/>
        <v>60</v>
      </c>
      <c r="Y7" s="300">
        <f t="shared" si="0"/>
        <v>30</v>
      </c>
      <c r="Z7" s="301">
        <f t="shared" si="0"/>
        <v>0</v>
      </c>
      <c r="AA7" s="298">
        <f t="shared" si="0"/>
        <v>7</v>
      </c>
      <c r="AB7" s="299">
        <f t="shared" si="0"/>
        <v>0</v>
      </c>
      <c r="AC7" s="300">
        <f t="shared" si="0"/>
        <v>30</v>
      </c>
      <c r="AD7" s="300">
        <f t="shared" si="0"/>
        <v>0</v>
      </c>
      <c r="AE7" s="301">
        <f t="shared" si="0"/>
        <v>0</v>
      </c>
      <c r="AF7" s="298">
        <f t="shared" si="0"/>
        <v>2</v>
      </c>
      <c r="AG7" s="299">
        <f t="shared" si="0"/>
        <v>0</v>
      </c>
      <c r="AH7" s="300">
        <f t="shared" si="0"/>
        <v>30</v>
      </c>
      <c r="AI7" s="300">
        <f t="shared" si="0"/>
        <v>0</v>
      </c>
      <c r="AJ7" s="301">
        <f t="shared" si="0"/>
        <v>0</v>
      </c>
      <c r="AK7" s="298">
        <f t="shared" si="0"/>
        <v>2</v>
      </c>
      <c r="AL7" s="299">
        <f t="shared" si="0"/>
        <v>15</v>
      </c>
      <c r="AM7" s="300">
        <f t="shared" si="0"/>
        <v>15</v>
      </c>
      <c r="AN7" s="300">
        <f t="shared" si="0"/>
        <v>0</v>
      </c>
      <c r="AO7" s="301">
        <f t="shared" si="0"/>
        <v>0</v>
      </c>
      <c r="AP7" s="298">
        <f t="shared" si="0"/>
        <v>3</v>
      </c>
      <c r="AQ7" s="299">
        <f t="shared" si="0"/>
        <v>0</v>
      </c>
      <c r="AR7" s="300">
        <f t="shared" si="0"/>
        <v>0</v>
      </c>
      <c r="AS7" s="300">
        <f t="shared" si="0"/>
        <v>0</v>
      </c>
      <c r="AT7" s="301">
        <f t="shared" si="0"/>
        <v>0</v>
      </c>
      <c r="AU7" s="298">
        <f t="shared" si="0"/>
        <v>0</v>
      </c>
      <c r="AV7" s="299">
        <f t="shared" si="0"/>
        <v>15</v>
      </c>
      <c r="AW7" s="300">
        <f t="shared" si="0"/>
        <v>0</v>
      </c>
      <c r="AX7" s="300">
        <f t="shared" si="0"/>
        <v>0</v>
      </c>
      <c r="AY7" s="301">
        <f t="shared" si="0"/>
        <v>0</v>
      </c>
      <c r="AZ7" s="298">
        <f t="shared" si="0"/>
        <v>1</v>
      </c>
      <c r="BA7" s="299">
        <f t="shared" si="0"/>
        <v>0</v>
      </c>
      <c r="BB7" s="300">
        <f t="shared" si="0"/>
        <v>0</v>
      </c>
      <c r="BC7" s="300">
        <f t="shared" si="0"/>
        <v>0</v>
      </c>
      <c r="BD7" s="301">
        <f t="shared" si="0"/>
        <v>0</v>
      </c>
      <c r="BE7" s="298">
        <f t="shared" si="0"/>
        <v>0</v>
      </c>
    </row>
    <row r="8" spans="1:57" s="13" customFormat="1" ht="24.95" customHeight="1">
      <c r="A8" s="33">
        <v>1</v>
      </c>
      <c r="B8" s="267"/>
      <c r="C8" s="356"/>
      <c r="D8" s="356"/>
      <c r="E8" s="356"/>
      <c r="F8" s="356"/>
      <c r="G8" s="356"/>
      <c r="H8" s="489" t="s">
        <v>120</v>
      </c>
      <c r="I8" s="478" t="s">
        <v>47</v>
      </c>
      <c r="J8" s="478" t="s">
        <v>53</v>
      </c>
      <c r="K8" s="478"/>
      <c r="L8" s="499">
        <f>SUM(R8,W8,AB8,AG8,AL8,AQ8,AV8,BA8)</f>
        <v>15</v>
      </c>
      <c r="M8" s="500">
        <f t="shared" ref="M8:O8" si="1">SUM(S8,X8,AC8,AH8,AM8,AR8,AW8,BB8)</f>
        <v>15</v>
      </c>
      <c r="N8" s="500">
        <f t="shared" si="1"/>
        <v>0</v>
      </c>
      <c r="O8" s="501">
        <f t="shared" si="1"/>
        <v>0</v>
      </c>
      <c r="P8" s="498">
        <f>SUM(L8:O8)</f>
        <v>30</v>
      </c>
      <c r="Q8" s="379">
        <f>SUMIF($R$6:$BE$6,Q$6,$R8:$BE8)</f>
        <v>3</v>
      </c>
      <c r="R8" s="380">
        <v>15</v>
      </c>
      <c r="S8" s="381">
        <v>15</v>
      </c>
      <c r="T8" s="381"/>
      <c r="U8" s="382"/>
      <c r="V8" s="379">
        <v>3</v>
      </c>
      <c r="W8" s="380"/>
      <c r="X8" s="381"/>
      <c r="Y8" s="381"/>
      <c r="Z8" s="382"/>
      <c r="AA8" s="379"/>
      <c r="AB8" s="380"/>
      <c r="AC8" s="381"/>
      <c r="AD8" s="381"/>
      <c r="AE8" s="382"/>
      <c r="AF8" s="379"/>
      <c r="AG8" s="380"/>
      <c r="AH8" s="381"/>
      <c r="AI8" s="381"/>
      <c r="AJ8" s="382"/>
      <c r="AK8" s="379"/>
      <c r="AL8" s="380"/>
      <c r="AM8" s="381"/>
      <c r="AN8" s="381"/>
      <c r="AO8" s="382"/>
      <c r="AP8" s="379"/>
      <c r="AQ8" s="380"/>
      <c r="AR8" s="381"/>
      <c r="AS8" s="381"/>
      <c r="AT8" s="382"/>
      <c r="AU8" s="379"/>
      <c r="AV8" s="380"/>
      <c r="AW8" s="381"/>
      <c r="AX8" s="381"/>
      <c r="AY8" s="382"/>
      <c r="AZ8" s="379"/>
      <c r="BA8" s="380"/>
      <c r="BB8" s="381"/>
      <c r="BC8" s="381"/>
      <c r="BD8" s="382"/>
      <c r="BE8" s="379"/>
    </row>
    <row r="9" spans="1:57" s="13" customFormat="1" ht="24.95" customHeight="1">
      <c r="A9" s="33"/>
      <c r="B9" s="267"/>
      <c r="C9" s="354"/>
      <c r="D9" s="354"/>
      <c r="E9" s="354"/>
      <c r="F9" s="354"/>
      <c r="G9" s="354"/>
      <c r="H9" s="490"/>
      <c r="I9" s="478"/>
      <c r="J9" s="374" t="s">
        <v>170</v>
      </c>
      <c r="K9" s="376"/>
      <c r="L9" s="386"/>
      <c r="M9" s="388"/>
      <c r="N9" s="388"/>
      <c r="O9" s="390"/>
      <c r="P9" s="378"/>
      <c r="Q9" s="369"/>
      <c r="R9" s="371"/>
      <c r="S9" s="367"/>
      <c r="T9" s="367"/>
      <c r="U9" s="373"/>
      <c r="V9" s="369"/>
      <c r="W9" s="371"/>
      <c r="X9" s="367"/>
      <c r="Y9" s="367"/>
      <c r="Z9" s="373"/>
      <c r="AA9" s="369"/>
      <c r="AB9" s="371"/>
      <c r="AC9" s="367"/>
      <c r="AD9" s="367"/>
      <c r="AE9" s="373"/>
      <c r="AF9" s="369"/>
      <c r="AG9" s="371"/>
      <c r="AH9" s="367"/>
      <c r="AI9" s="367"/>
      <c r="AJ9" s="373"/>
      <c r="AK9" s="369"/>
      <c r="AL9" s="371"/>
      <c r="AM9" s="367"/>
      <c r="AN9" s="367"/>
      <c r="AO9" s="373"/>
      <c r="AP9" s="369"/>
      <c r="AQ9" s="371"/>
      <c r="AR9" s="367"/>
      <c r="AS9" s="367"/>
      <c r="AT9" s="373"/>
      <c r="AU9" s="369"/>
      <c r="AV9" s="371"/>
      <c r="AW9" s="367"/>
      <c r="AX9" s="367"/>
      <c r="AY9" s="373"/>
      <c r="AZ9" s="369"/>
      <c r="BA9" s="371"/>
      <c r="BB9" s="367"/>
      <c r="BC9" s="367"/>
      <c r="BD9" s="373"/>
      <c r="BE9" s="369"/>
    </row>
    <row r="10" spans="1:57" s="13" customFormat="1" ht="24.95" customHeight="1">
      <c r="A10" s="33"/>
      <c r="B10" s="267"/>
      <c r="C10" s="354"/>
      <c r="D10" s="354"/>
      <c r="E10" s="354"/>
      <c r="F10" s="354"/>
      <c r="G10" s="354"/>
      <c r="H10" s="490"/>
      <c r="I10" s="478"/>
      <c r="J10" s="383" t="s">
        <v>153</v>
      </c>
      <c r="K10" s="384"/>
      <c r="L10" s="385">
        <f t="shared" ref="L10" si="2">SUM(R10,W10,AB10,AG10,AL10,AQ10,AV10,BA10)</f>
        <v>15</v>
      </c>
      <c r="M10" s="387">
        <f t="shared" ref="M10" si="3">SUM(S10,X10,AC10,AH10,AM10,AR10,AW10,BB10)</f>
        <v>0</v>
      </c>
      <c r="N10" s="387">
        <f t="shared" ref="N10" si="4">SUM(T10,Y10,AD10,AI10,AN10,AS10,AX10,BC10)</f>
        <v>0</v>
      </c>
      <c r="O10" s="389">
        <f t="shared" ref="O10" si="5">SUM(U10,Z10,AE10,AJ10,AO10,AT10,AY10,BD10)</f>
        <v>0</v>
      </c>
      <c r="P10" s="377">
        <f t="shared" ref="P10:P18" si="6">SUM(L10:O10)</f>
        <v>15</v>
      </c>
      <c r="Q10" s="368">
        <f t="shared" ref="Q10:Q20" si="7">SUMIF($R$6:$BE$6,Q$6,$R10:$BE10)</f>
        <v>1</v>
      </c>
      <c r="R10" s="370"/>
      <c r="S10" s="366"/>
      <c r="T10" s="366"/>
      <c r="U10" s="337"/>
      <c r="V10" s="368"/>
      <c r="W10" s="370"/>
      <c r="X10" s="366"/>
      <c r="Y10" s="366"/>
      <c r="Z10" s="337"/>
      <c r="AA10" s="368"/>
      <c r="AB10" s="370"/>
      <c r="AC10" s="366"/>
      <c r="AD10" s="366"/>
      <c r="AE10" s="337"/>
      <c r="AF10" s="368"/>
      <c r="AG10" s="370"/>
      <c r="AH10" s="366"/>
      <c r="AI10" s="366"/>
      <c r="AJ10" s="337"/>
      <c r="AK10" s="368"/>
      <c r="AL10" s="370"/>
      <c r="AM10" s="366"/>
      <c r="AN10" s="366"/>
      <c r="AO10" s="337"/>
      <c r="AP10" s="368"/>
      <c r="AQ10" s="370"/>
      <c r="AR10" s="366"/>
      <c r="AS10" s="366"/>
      <c r="AT10" s="337"/>
      <c r="AU10" s="368"/>
      <c r="AV10" s="370">
        <v>15</v>
      </c>
      <c r="AW10" s="366"/>
      <c r="AX10" s="366"/>
      <c r="AY10" s="372"/>
      <c r="AZ10" s="368">
        <v>1</v>
      </c>
      <c r="BA10" s="370"/>
      <c r="BB10" s="366"/>
      <c r="BC10" s="366"/>
      <c r="BD10" s="337"/>
      <c r="BE10" s="368"/>
    </row>
    <row r="11" spans="1:57" s="13" customFormat="1" ht="24.95" customHeight="1">
      <c r="A11" s="33"/>
      <c r="B11" s="267"/>
      <c r="C11" s="354"/>
      <c r="D11" s="354"/>
      <c r="E11" s="354"/>
      <c r="F11" s="354"/>
      <c r="G11" s="354"/>
      <c r="H11" s="490"/>
      <c r="I11" s="478"/>
      <c r="J11" s="383" t="s">
        <v>171</v>
      </c>
      <c r="K11" s="384"/>
      <c r="L11" s="386"/>
      <c r="M11" s="388"/>
      <c r="N11" s="388"/>
      <c r="O11" s="390"/>
      <c r="P11" s="378"/>
      <c r="Q11" s="369"/>
      <c r="R11" s="371"/>
      <c r="S11" s="367"/>
      <c r="T11" s="367"/>
      <c r="U11" s="229"/>
      <c r="V11" s="369"/>
      <c r="W11" s="371"/>
      <c r="X11" s="367"/>
      <c r="Y11" s="367"/>
      <c r="Z11" s="229"/>
      <c r="AA11" s="369"/>
      <c r="AB11" s="371"/>
      <c r="AC11" s="367"/>
      <c r="AD11" s="367"/>
      <c r="AE11" s="229"/>
      <c r="AF11" s="369"/>
      <c r="AG11" s="371"/>
      <c r="AH11" s="367"/>
      <c r="AI11" s="367"/>
      <c r="AJ11" s="229"/>
      <c r="AK11" s="369"/>
      <c r="AL11" s="371"/>
      <c r="AM11" s="367"/>
      <c r="AN11" s="367"/>
      <c r="AO11" s="229"/>
      <c r="AP11" s="369"/>
      <c r="AQ11" s="371"/>
      <c r="AR11" s="367"/>
      <c r="AS11" s="367"/>
      <c r="AT11" s="229"/>
      <c r="AU11" s="369"/>
      <c r="AV11" s="371"/>
      <c r="AW11" s="367"/>
      <c r="AX11" s="367"/>
      <c r="AY11" s="373"/>
      <c r="AZ11" s="369"/>
      <c r="BA11" s="371"/>
      <c r="BB11" s="367"/>
      <c r="BC11" s="367"/>
      <c r="BD11" s="229"/>
      <c r="BE11" s="369"/>
    </row>
    <row r="12" spans="1:57" s="13" customFormat="1" ht="24.95" customHeight="1">
      <c r="A12" s="33"/>
      <c r="B12" s="267"/>
      <c r="C12" s="354"/>
      <c r="D12" s="354"/>
      <c r="E12" s="354"/>
      <c r="F12" s="354"/>
      <c r="G12" s="354"/>
      <c r="H12" s="490"/>
      <c r="I12" s="478"/>
      <c r="J12" s="374" t="s">
        <v>84</v>
      </c>
      <c r="K12" s="376"/>
      <c r="L12" s="385">
        <f t="shared" ref="L12" si="8">SUM(R12,W12,AB12,AG12,AL12,AQ12,AV12,BA12)</f>
        <v>15</v>
      </c>
      <c r="M12" s="387">
        <f t="shared" ref="M12" si="9">SUM(S12,X12,AC12,AH12,AM12,AR12,AW12,BB12)</f>
        <v>15</v>
      </c>
      <c r="N12" s="387">
        <f t="shared" ref="N12" si="10">SUM(T12,Y12,AD12,AI12,AN12,AS12,AX12,BC12)</f>
        <v>0</v>
      </c>
      <c r="O12" s="389">
        <f t="shared" ref="O12" si="11">SUM(U12,Z12,AE12,AJ12,AO12,AT12,AY12,BD12)</f>
        <v>0</v>
      </c>
      <c r="P12" s="377">
        <f t="shared" ref="P12" si="12">SUM(L12:O12)</f>
        <v>30</v>
      </c>
      <c r="Q12" s="368">
        <f t="shared" si="7"/>
        <v>3</v>
      </c>
      <c r="R12" s="370"/>
      <c r="S12" s="366"/>
      <c r="T12" s="366"/>
      <c r="U12" s="337"/>
      <c r="V12" s="368"/>
      <c r="W12" s="370"/>
      <c r="X12" s="366"/>
      <c r="Y12" s="366"/>
      <c r="Z12" s="337"/>
      <c r="AA12" s="368"/>
      <c r="AB12" s="370"/>
      <c r="AC12" s="366"/>
      <c r="AD12" s="366"/>
      <c r="AE12" s="337"/>
      <c r="AF12" s="368"/>
      <c r="AG12" s="370"/>
      <c r="AH12" s="366"/>
      <c r="AI12" s="366"/>
      <c r="AJ12" s="337"/>
      <c r="AK12" s="368"/>
      <c r="AL12" s="370">
        <v>15</v>
      </c>
      <c r="AM12" s="366">
        <v>15</v>
      </c>
      <c r="AN12" s="366"/>
      <c r="AO12" s="372"/>
      <c r="AP12" s="368">
        <v>3</v>
      </c>
      <c r="AQ12" s="370"/>
      <c r="AR12" s="366"/>
      <c r="AS12" s="366"/>
      <c r="AT12" s="337"/>
      <c r="AU12" s="368"/>
      <c r="AV12" s="370"/>
      <c r="AW12" s="366"/>
      <c r="AX12" s="366"/>
      <c r="AY12" s="337"/>
      <c r="AZ12" s="368"/>
      <c r="BA12" s="370"/>
      <c r="BB12" s="366"/>
      <c r="BC12" s="366"/>
      <c r="BD12" s="337"/>
      <c r="BE12" s="368"/>
    </row>
    <row r="13" spans="1:57" s="13" customFormat="1" ht="24.95" customHeight="1" thickBot="1">
      <c r="A13" s="33"/>
      <c r="B13" s="267"/>
      <c r="C13" s="354"/>
      <c r="D13" s="354"/>
      <c r="E13" s="354"/>
      <c r="F13" s="354"/>
      <c r="G13" s="354"/>
      <c r="H13" s="490"/>
      <c r="I13" s="478"/>
      <c r="J13" s="374" t="s">
        <v>172</v>
      </c>
      <c r="K13" s="376"/>
      <c r="L13" s="386"/>
      <c r="M13" s="388"/>
      <c r="N13" s="388"/>
      <c r="O13" s="390"/>
      <c r="P13" s="378"/>
      <c r="Q13" s="369"/>
      <c r="R13" s="371"/>
      <c r="S13" s="367"/>
      <c r="T13" s="367"/>
      <c r="U13" s="229"/>
      <c r="V13" s="369"/>
      <c r="W13" s="371"/>
      <c r="X13" s="367"/>
      <c r="Y13" s="367"/>
      <c r="Z13" s="229"/>
      <c r="AA13" s="369"/>
      <c r="AB13" s="371"/>
      <c r="AC13" s="367"/>
      <c r="AD13" s="367"/>
      <c r="AE13" s="229"/>
      <c r="AF13" s="369"/>
      <c r="AG13" s="371"/>
      <c r="AH13" s="367"/>
      <c r="AI13" s="367"/>
      <c r="AJ13" s="229"/>
      <c r="AK13" s="369"/>
      <c r="AL13" s="371"/>
      <c r="AM13" s="367"/>
      <c r="AN13" s="367"/>
      <c r="AO13" s="373"/>
      <c r="AP13" s="369"/>
      <c r="AQ13" s="371"/>
      <c r="AR13" s="367"/>
      <c r="AS13" s="367"/>
      <c r="AT13" s="229"/>
      <c r="AU13" s="369"/>
      <c r="AV13" s="371"/>
      <c r="AW13" s="367"/>
      <c r="AX13" s="367"/>
      <c r="AY13" s="229"/>
      <c r="AZ13" s="369"/>
      <c r="BA13" s="371"/>
      <c r="BB13" s="367"/>
      <c r="BC13" s="367"/>
      <c r="BD13" s="229"/>
      <c r="BE13" s="369"/>
    </row>
    <row r="14" spans="1:57" s="13" customFormat="1" ht="24.95" customHeight="1">
      <c r="A14" s="33"/>
      <c r="B14" s="476"/>
      <c r="C14" s="354"/>
      <c r="D14" s="354"/>
      <c r="E14" s="354"/>
      <c r="F14" s="354"/>
      <c r="G14" s="354"/>
      <c r="H14" s="490"/>
      <c r="I14" s="478" t="s">
        <v>48</v>
      </c>
      <c r="J14" s="478"/>
      <c r="K14" s="182" t="s">
        <v>54</v>
      </c>
      <c r="L14" s="438">
        <f>SUMIF($R$6:$BE$6,L$6,$R14:$BE14)</f>
        <v>0</v>
      </c>
      <c r="M14" s="423">
        <f>SUMIF($R$6:$BE$6,M$6,$R14:$BE14)</f>
        <v>120</v>
      </c>
      <c r="N14" s="423">
        <f>SUMIF($R$6:$BE$6,N$6,$R14:$BE14)</f>
        <v>0</v>
      </c>
      <c r="O14" s="434">
        <f>SUMIF($R$6:$BE$6,O$6,$R14:$BE14)</f>
        <v>0</v>
      </c>
      <c r="P14" s="377">
        <f t="shared" si="6"/>
        <v>120</v>
      </c>
      <c r="Q14" s="368">
        <f t="shared" si="7"/>
        <v>8</v>
      </c>
      <c r="R14" s="370"/>
      <c r="S14" s="366">
        <v>30</v>
      </c>
      <c r="T14" s="366"/>
      <c r="U14" s="372"/>
      <c r="V14" s="368">
        <v>2</v>
      </c>
      <c r="W14" s="370"/>
      <c r="X14" s="366">
        <v>30</v>
      </c>
      <c r="Y14" s="366"/>
      <c r="Z14" s="372"/>
      <c r="AA14" s="368">
        <v>2</v>
      </c>
      <c r="AB14" s="370"/>
      <c r="AC14" s="366">
        <v>30</v>
      </c>
      <c r="AD14" s="366"/>
      <c r="AE14" s="372"/>
      <c r="AF14" s="368">
        <v>2</v>
      </c>
      <c r="AG14" s="479"/>
      <c r="AH14" s="481">
        <v>30</v>
      </c>
      <c r="AI14" s="483"/>
      <c r="AJ14" s="372"/>
      <c r="AK14" s="368">
        <v>2</v>
      </c>
      <c r="AL14" s="370"/>
      <c r="AM14" s="366"/>
      <c r="AN14" s="366"/>
      <c r="AO14" s="372"/>
      <c r="AP14" s="368"/>
      <c r="AQ14" s="370"/>
      <c r="AR14" s="366"/>
      <c r="AS14" s="366"/>
      <c r="AT14" s="372"/>
      <c r="AU14" s="368"/>
      <c r="AV14" s="370"/>
      <c r="AW14" s="366"/>
      <c r="AX14" s="366"/>
      <c r="AY14" s="372"/>
      <c r="AZ14" s="368"/>
      <c r="BA14" s="370"/>
      <c r="BB14" s="366"/>
      <c r="BC14" s="366"/>
      <c r="BD14" s="372"/>
      <c r="BE14" s="368"/>
    </row>
    <row r="15" spans="1:57" s="13" customFormat="1" ht="24.95" customHeight="1" thickBot="1">
      <c r="A15" s="33"/>
      <c r="B15" s="477"/>
      <c r="C15" s="354"/>
      <c r="D15" s="354"/>
      <c r="E15" s="354"/>
      <c r="F15" s="354"/>
      <c r="G15" s="354"/>
      <c r="H15" s="490"/>
      <c r="I15" s="478"/>
      <c r="J15" s="478"/>
      <c r="K15" s="182" t="s">
        <v>55</v>
      </c>
      <c r="L15" s="438"/>
      <c r="M15" s="423"/>
      <c r="N15" s="423"/>
      <c r="O15" s="434"/>
      <c r="P15" s="488"/>
      <c r="Q15" s="462"/>
      <c r="R15" s="459"/>
      <c r="S15" s="460"/>
      <c r="T15" s="460"/>
      <c r="U15" s="461"/>
      <c r="V15" s="462"/>
      <c r="W15" s="459"/>
      <c r="X15" s="460"/>
      <c r="Y15" s="460"/>
      <c r="Z15" s="461"/>
      <c r="AA15" s="462"/>
      <c r="AB15" s="459"/>
      <c r="AC15" s="460"/>
      <c r="AD15" s="460"/>
      <c r="AE15" s="461"/>
      <c r="AF15" s="462"/>
      <c r="AG15" s="480"/>
      <c r="AH15" s="482"/>
      <c r="AI15" s="484"/>
      <c r="AJ15" s="461"/>
      <c r="AK15" s="462"/>
      <c r="AL15" s="459"/>
      <c r="AM15" s="460"/>
      <c r="AN15" s="460"/>
      <c r="AO15" s="461"/>
      <c r="AP15" s="462"/>
      <c r="AQ15" s="459"/>
      <c r="AR15" s="460"/>
      <c r="AS15" s="460"/>
      <c r="AT15" s="461"/>
      <c r="AU15" s="462"/>
      <c r="AV15" s="459"/>
      <c r="AW15" s="460"/>
      <c r="AX15" s="460"/>
      <c r="AY15" s="461"/>
      <c r="AZ15" s="462"/>
      <c r="BA15" s="459"/>
      <c r="BB15" s="460"/>
      <c r="BC15" s="460"/>
      <c r="BD15" s="461"/>
      <c r="BE15" s="462"/>
    </row>
    <row r="16" spans="1:57" s="13" customFormat="1" ht="24.95" customHeight="1">
      <c r="A16" s="33"/>
      <c r="B16" s="268"/>
      <c r="C16" s="354"/>
      <c r="D16" s="354"/>
      <c r="E16" s="354"/>
      <c r="F16" s="354"/>
      <c r="G16" s="354"/>
      <c r="H16" s="490"/>
      <c r="I16" s="478" t="s">
        <v>56</v>
      </c>
      <c r="J16" s="478"/>
      <c r="K16" s="478"/>
      <c r="L16" s="286">
        <f>SUM(R16,W16,AB16,AG16,AL16,AQ16,AV16,BA16)</f>
        <v>0</v>
      </c>
      <c r="M16" s="260">
        <f t="shared" ref="M16" si="13">SUM(S16,X16,AC16,AH16,AM16,AR16,AW16,BB16)</f>
        <v>60</v>
      </c>
      <c r="N16" s="260">
        <f t="shared" ref="N16" si="14">SUM(T16,Y16,AD16,AI16,AN16,AS16,AX16,BC16)</f>
        <v>0</v>
      </c>
      <c r="O16" s="261">
        <f t="shared" ref="O16" si="15">SUM(U16,Z16,AE16,AJ16,AO16,AT16,AY16,BD16)</f>
        <v>0</v>
      </c>
      <c r="P16" s="262">
        <f t="shared" si="6"/>
        <v>60</v>
      </c>
      <c r="Q16" s="139">
        <f t="shared" si="7"/>
        <v>0</v>
      </c>
      <c r="R16" s="190"/>
      <c r="S16" s="144">
        <v>30</v>
      </c>
      <c r="T16" s="144"/>
      <c r="U16" s="256"/>
      <c r="V16" s="139"/>
      <c r="W16" s="190"/>
      <c r="X16" s="144">
        <v>30</v>
      </c>
      <c r="Y16" s="144"/>
      <c r="Z16" s="256"/>
      <c r="AA16" s="139"/>
      <c r="AB16" s="190"/>
      <c r="AC16" s="144"/>
      <c r="AD16" s="144"/>
      <c r="AE16" s="256"/>
      <c r="AF16" s="139"/>
      <c r="AG16" s="190"/>
      <c r="AH16" s="253"/>
      <c r="AI16" s="144"/>
      <c r="AJ16" s="256"/>
      <c r="AK16" s="139"/>
      <c r="AL16" s="190"/>
      <c r="AM16" s="144"/>
      <c r="AN16" s="144"/>
      <c r="AO16" s="256"/>
      <c r="AP16" s="139"/>
      <c r="AQ16" s="190"/>
      <c r="AR16" s="144"/>
      <c r="AS16" s="144"/>
      <c r="AT16" s="256"/>
      <c r="AU16" s="139"/>
      <c r="AV16" s="190"/>
      <c r="AW16" s="144"/>
      <c r="AX16" s="144"/>
      <c r="AY16" s="256"/>
      <c r="AZ16" s="139"/>
      <c r="BA16" s="190"/>
      <c r="BB16" s="144"/>
      <c r="BC16" s="144"/>
      <c r="BD16" s="256"/>
      <c r="BE16" s="139"/>
    </row>
    <row r="17" spans="1:57" s="13" customFormat="1" ht="24.95" customHeight="1">
      <c r="A17" s="33"/>
      <c r="B17" s="332"/>
      <c r="C17" s="354"/>
      <c r="D17" s="354"/>
      <c r="E17" s="354"/>
      <c r="F17" s="354"/>
      <c r="G17" s="354"/>
      <c r="H17" s="491"/>
      <c r="I17" s="478" t="s">
        <v>46</v>
      </c>
      <c r="J17" s="478"/>
      <c r="K17" s="478"/>
      <c r="L17" s="286">
        <f t="shared" ref="L17:L18" si="16">SUM(R17,W17,AB17,AG17,AL17,AQ17,AV17,BA17)</f>
        <v>15</v>
      </c>
      <c r="M17" s="260">
        <f t="shared" ref="M17:M18" si="17">SUM(S17,X17,AC17,AH17,AM17,AR17,AW17,BB17)</f>
        <v>0</v>
      </c>
      <c r="N17" s="260">
        <f t="shared" ref="N17:N18" si="18">SUM(T17,Y17,AD17,AI17,AN17,AS17,AX17,BC17)</f>
        <v>0</v>
      </c>
      <c r="O17" s="261">
        <f t="shared" ref="O17:O18" si="19">SUM(U17,Z17,AE17,AJ17,AO17,AT17,AY17,BD17)</f>
        <v>0</v>
      </c>
      <c r="P17" s="262">
        <f t="shared" si="6"/>
        <v>15</v>
      </c>
      <c r="Q17" s="139">
        <f t="shared" si="7"/>
        <v>1</v>
      </c>
      <c r="R17" s="178">
        <v>15</v>
      </c>
      <c r="S17" s="179"/>
      <c r="T17" s="179"/>
      <c r="U17" s="180"/>
      <c r="V17" s="139">
        <v>1</v>
      </c>
      <c r="W17" s="228"/>
      <c r="X17" s="225"/>
      <c r="Y17" s="225"/>
      <c r="Z17" s="229"/>
      <c r="AA17" s="139"/>
      <c r="AB17" s="228"/>
      <c r="AC17" s="225"/>
      <c r="AD17" s="225"/>
      <c r="AE17" s="229"/>
      <c r="AF17" s="139"/>
      <c r="AG17" s="228"/>
      <c r="AH17" s="225"/>
      <c r="AI17" s="225"/>
      <c r="AJ17" s="229"/>
      <c r="AK17" s="139"/>
      <c r="AL17" s="228"/>
      <c r="AM17" s="225"/>
      <c r="AN17" s="225"/>
      <c r="AO17" s="229"/>
      <c r="AP17" s="139"/>
      <c r="AQ17" s="228"/>
      <c r="AR17" s="225"/>
      <c r="AS17" s="225"/>
      <c r="AT17" s="229"/>
      <c r="AU17" s="139"/>
      <c r="AV17" s="228"/>
      <c r="AW17" s="225"/>
      <c r="AX17" s="225"/>
      <c r="AY17" s="229"/>
      <c r="AZ17" s="139"/>
      <c r="BA17" s="228"/>
      <c r="BB17" s="225"/>
      <c r="BC17" s="225"/>
      <c r="BD17" s="229"/>
      <c r="BE17" s="139"/>
    </row>
    <row r="18" spans="1:57" s="13" customFormat="1" ht="27" customHeight="1">
      <c r="A18" s="33"/>
      <c r="B18" s="291"/>
      <c r="C18" s="354"/>
      <c r="D18" s="354"/>
      <c r="E18" s="354"/>
      <c r="F18" s="354"/>
      <c r="G18" s="354"/>
      <c r="H18" s="490" t="s">
        <v>121</v>
      </c>
      <c r="I18" s="383" t="s">
        <v>175</v>
      </c>
      <c r="J18" s="492"/>
      <c r="K18" s="384"/>
      <c r="L18" s="286">
        <f t="shared" si="16"/>
        <v>15</v>
      </c>
      <c r="M18" s="260">
        <f t="shared" si="17"/>
        <v>0</v>
      </c>
      <c r="N18" s="260">
        <f t="shared" si="18"/>
        <v>15</v>
      </c>
      <c r="O18" s="261">
        <f t="shared" si="19"/>
        <v>0</v>
      </c>
      <c r="P18" s="262">
        <f t="shared" si="6"/>
        <v>30</v>
      </c>
      <c r="Q18" s="139">
        <f t="shared" si="7"/>
        <v>2</v>
      </c>
      <c r="R18" s="183">
        <v>15</v>
      </c>
      <c r="S18" s="179"/>
      <c r="T18" s="179">
        <v>15</v>
      </c>
      <c r="U18" s="180"/>
      <c r="V18" s="139">
        <v>2</v>
      </c>
      <c r="W18" s="183"/>
      <c r="X18" s="225"/>
      <c r="Y18" s="225"/>
      <c r="Z18" s="229"/>
      <c r="AA18" s="139"/>
      <c r="AB18" s="183"/>
      <c r="AC18" s="225"/>
      <c r="AD18" s="225"/>
      <c r="AE18" s="229"/>
      <c r="AF18" s="139"/>
      <c r="AG18" s="183"/>
      <c r="AH18" s="225"/>
      <c r="AI18" s="225"/>
      <c r="AJ18" s="229"/>
      <c r="AK18" s="139"/>
      <c r="AL18" s="183"/>
      <c r="AM18" s="225"/>
      <c r="AN18" s="225"/>
      <c r="AO18" s="229"/>
      <c r="AP18" s="139"/>
      <c r="AQ18" s="183"/>
      <c r="AR18" s="225"/>
      <c r="AS18" s="225"/>
      <c r="AT18" s="229"/>
      <c r="AU18" s="139"/>
      <c r="AV18" s="183"/>
      <c r="AW18" s="225"/>
      <c r="AX18" s="225"/>
      <c r="AY18" s="229"/>
      <c r="AZ18" s="139"/>
      <c r="BA18" s="183"/>
      <c r="BB18" s="225"/>
      <c r="BC18" s="225"/>
      <c r="BD18" s="229"/>
      <c r="BE18" s="139"/>
    </row>
    <row r="19" spans="1:57" s="13" customFormat="1" ht="27" customHeight="1">
      <c r="A19" s="33"/>
      <c r="B19" s="348"/>
      <c r="C19" s="354"/>
      <c r="D19" s="354"/>
      <c r="E19" s="354"/>
      <c r="F19" s="354"/>
      <c r="G19" s="354"/>
      <c r="H19" s="490"/>
      <c r="I19" s="374" t="s">
        <v>57</v>
      </c>
      <c r="J19" s="375"/>
      <c r="K19" s="376"/>
      <c r="L19" s="346">
        <f t="shared" ref="L19" si="20">SUM(R19,W19,AB19,AG19,AL19,AQ19,AV19,BA19)</f>
        <v>30</v>
      </c>
      <c r="M19" s="344">
        <f t="shared" ref="M19" si="21">SUM(S19,X19,AC19,AH19,AM19,AR19,AW19,BB19)</f>
        <v>0</v>
      </c>
      <c r="N19" s="344">
        <f t="shared" ref="N19" si="22">SUM(T19,Y19,AD19,AI19,AN19,AS19,AX19,BC19)</f>
        <v>30</v>
      </c>
      <c r="O19" s="345">
        <f t="shared" ref="O19" si="23">SUM(U19,Z19,AE19,AJ19,AO19,AT19,AY19,BD19)</f>
        <v>0</v>
      </c>
      <c r="P19" s="343">
        <f t="shared" ref="P19" si="24">SUM(L19:O19)</f>
        <v>60</v>
      </c>
      <c r="Q19" s="139">
        <f t="shared" si="7"/>
        <v>5</v>
      </c>
      <c r="R19" s="341"/>
      <c r="S19" s="340"/>
      <c r="T19" s="340"/>
      <c r="U19" s="342"/>
      <c r="V19" s="139"/>
      <c r="W19" s="341">
        <v>30</v>
      </c>
      <c r="X19" s="340"/>
      <c r="Y19" s="340">
        <v>30</v>
      </c>
      <c r="Z19" s="342"/>
      <c r="AA19" s="139">
        <v>5</v>
      </c>
      <c r="AB19" s="341"/>
      <c r="AC19" s="340"/>
      <c r="AD19" s="340"/>
      <c r="AE19" s="342"/>
      <c r="AF19" s="139"/>
      <c r="AG19" s="341"/>
      <c r="AH19" s="340"/>
      <c r="AI19" s="340"/>
      <c r="AJ19" s="342"/>
      <c r="AK19" s="139"/>
      <c r="AL19" s="341"/>
      <c r="AM19" s="340"/>
      <c r="AN19" s="340"/>
      <c r="AO19" s="342"/>
      <c r="AP19" s="139"/>
      <c r="AQ19" s="341"/>
      <c r="AR19" s="340"/>
      <c r="AS19" s="340"/>
      <c r="AT19" s="342"/>
      <c r="AU19" s="139"/>
      <c r="AV19" s="341"/>
      <c r="AW19" s="340"/>
      <c r="AX19" s="340"/>
      <c r="AY19" s="342"/>
      <c r="AZ19" s="139"/>
      <c r="BA19" s="341"/>
      <c r="BB19" s="340"/>
      <c r="BC19" s="340"/>
      <c r="BD19" s="342"/>
      <c r="BE19" s="139"/>
    </row>
    <row r="20" spans="1:57" s="13" customFormat="1" ht="27" customHeight="1">
      <c r="A20" s="33"/>
      <c r="B20" s="291"/>
      <c r="C20" s="354"/>
      <c r="D20" s="354"/>
      <c r="E20" s="354"/>
      <c r="F20" s="354"/>
      <c r="G20" s="354"/>
      <c r="H20" s="490"/>
      <c r="I20" s="374" t="s">
        <v>176</v>
      </c>
      <c r="J20" s="375"/>
      <c r="K20" s="376"/>
      <c r="L20" s="347">
        <f t="shared" ref="L20" si="25">SUM(R20,W20,AB20,AG20,AL20,AQ20,AV20,BA20)</f>
        <v>15</v>
      </c>
      <c r="M20" s="349">
        <f t="shared" ref="M20" si="26">SUM(S20,X20,AC20,AH20,AM20,AR20,AW20,BB20)</f>
        <v>0</v>
      </c>
      <c r="N20" s="349">
        <f t="shared" ref="N20" si="27">SUM(T20,Y20,AD20,AI20,AN20,AS20,AX20,BC20)</f>
        <v>15</v>
      </c>
      <c r="O20" s="350">
        <f t="shared" ref="O20" si="28">SUM(U20,Z20,AE20,AJ20,AO20,AT20,AY20,BD20)</f>
        <v>0</v>
      </c>
      <c r="P20" s="343">
        <f t="shared" ref="P20" si="29">SUM(L20:O20)</f>
        <v>30</v>
      </c>
      <c r="Q20" s="139">
        <f t="shared" si="7"/>
        <v>2</v>
      </c>
      <c r="R20" s="341">
        <v>15</v>
      </c>
      <c r="S20" s="340"/>
      <c r="T20" s="340">
        <v>15</v>
      </c>
      <c r="U20" s="342"/>
      <c r="V20" s="139">
        <v>2</v>
      </c>
      <c r="W20" s="341"/>
      <c r="X20" s="340"/>
      <c r="Y20" s="340"/>
      <c r="Z20" s="342"/>
      <c r="AA20" s="139"/>
      <c r="AB20" s="341"/>
      <c r="AC20" s="340"/>
      <c r="AD20" s="340"/>
      <c r="AE20" s="342"/>
      <c r="AF20" s="139"/>
      <c r="AG20" s="341"/>
      <c r="AH20" s="340"/>
      <c r="AI20" s="340"/>
      <c r="AJ20" s="342"/>
      <c r="AK20" s="139"/>
      <c r="AL20" s="341"/>
      <c r="AM20" s="340"/>
      <c r="AN20" s="340"/>
      <c r="AO20" s="342"/>
      <c r="AP20" s="139"/>
      <c r="AQ20" s="341"/>
      <c r="AR20" s="340"/>
      <c r="AS20" s="340"/>
      <c r="AT20" s="342"/>
      <c r="AU20" s="139"/>
      <c r="AV20" s="341"/>
      <c r="AW20" s="340"/>
      <c r="AX20" s="340"/>
      <c r="AY20" s="342"/>
      <c r="AZ20" s="139"/>
      <c r="BA20" s="341"/>
      <c r="BB20" s="340"/>
      <c r="BC20" s="340"/>
      <c r="BD20" s="342"/>
      <c r="BE20" s="139"/>
    </row>
    <row r="21" spans="1:57" ht="24.95" customHeight="1" thickBot="1">
      <c r="A21" s="30">
        <v>2</v>
      </c>
      <c r="B21" s="333"/>
      <c r="C21" s="358"/>
      <c r="D21" s="358"/>
      <c r="E21" s="358"/>
      <c r="F21" s="358"/>
      <c r="G21" s="358"/>
      <c r="H21" s="514" t="s">
        <v>155</v>
      </c>
      <c r="I21" s="515"/>
      <c r="J21" s="515"/>
      <c r="K21" s="516"/>
      <c r="L21" s="302">
        <f t="shared" ref="L21:BE21" si="30">SUM(L22:L30)</f>
        <v>180</v>
      </c>
      <c r="M21" s="303">
        <f t="shared" si="30"/>
        <v>135</v>
      </c>
      <c r="N21" s="303">
        <f t="shared" si="30"/>
        <v>90</v>
      </c>
      <c r="O21" s="304">
        <f t="shared" si="30"/>
        <v>0</v>
      </c>
      <c r="P21" s="305">
        <f t="shared" si="30"/>
        <v>405</v>
      </c>
      <c r="Q21" s="306">
        <f t="shared" si="30"/>
        <v>35</v>
      </c>
      <c r="R21" s="307">
        <f t="shared" si="30"/>
        <v>60</v>
      </c>
      <c r="S21" s="308">
        <f t="shared" si="30"/>
        <v>60</v>
      </c>
      <c r="T21" s="308">
        <f t="shared" si="30"/>
        <v>0</v>
      </c>
      <c r="U21" s="309">
        <f t="shared" si="30"/>
        <v>0</v>
      </c>
      <c r="V21" s="306">
        <f t="shared" si="30"/>
        <v>10</v>
      </c>
      <c r="W21" s="307">
        <f t="shared" si="30"/>
        <v>30</v>
      </c>
      <c r="X21" s="308">
        <f t="shared" si="30"/>
        <v>30</v>
      </c>
      <c r="Y21" s="308">
        <f t="shared" si="30"/>
        <v>15</v>
      </c>
      <c r="Z21" s="309">
        <f t="shared" si="30"/>
        <v>0</v>
      </c>
      <c r="AA21" s="306">
        <f t="shared" si="30"/>
        <v>6</v>
      </c>
      <c r="AB21" s="310">
        <f t="shared" si="30"/>
        <v>75</v>
      </c>
      <c r="AC21" s="308">
        <f t="shared" si="30"/>
        <v>45</v>
      </c>
      <c r="AD21" s="308">
        <f t="shared" si="30"/>
        <v>30</v>
      </c>
      <c r="AE21" s="309">
        <f t="shared" si="30"/>
        <v>0</v>
      </c>
      <c r="AF21" s="306">
        <f t="shared" si="30"/>
        <v>14</v>
      </c>
      <c r="AG21" s="310">
        <f t="shared" si="30"/>
        <v>15</v>
      </c>
      <c r="AH21" s="308">
        <f t="shared" si="30"/>
        <v>0</v>
      </c>
      <c r="AI21" s="308">
        <f t="shared" si="30"/>
        <v>45</v>
      </c>
      <c r="AJ21" s="309">
        <f t="shared" si="30"/>
        <v>0</v>
      </c>
      <c r="AK21" s="306">
        <f t="shared" si="30"/>
        <v>5</v>
      </c>
      <c r="AL21" s="310">
        <f t="shared" si="30"/>
        <v>0</v>
      </c>
      <c r="AM21" s="308">
        <f t="shared" si="30"/>
        <v>0</v>
      </c>
      <c r="AN21" s="308">
        <f t="shared" si="30"/>
        <v>0</v>
      </c>
      <c r="AO21" s="309">
        <f t="shared" si="30"/>
        <v>0</v>
      </c>
      <c r="AP21" s="306">
        <f t="shared" si="30"/>
        <v>0</v>
      </c>
      <c r="AQ21" s="310">
        <f t="shared" si="30"/>
        <v>0</v>
      </c>
      <c r="AR21" s="308">
        <f t="shared" si="30"/>
        <v>0</v>
      </c>
      <c r="AS21" s="308">
        <f t="shared" si="30"/>
        <v>0</v>
      </c>
      <c r="AT21" s="309">
        <f t="shared" si="30"/>
        <v>0</v>
      </c>
      <c r="AU21" s="306">
        <f t="shared" si="30"/>
        <v>0</v>
      </c>
      <c r="AV21" s="310">
        <f t="shared" si="30"/>
        <v>0</v>
      </c>
      <c r="AW21" s="308">
        <f t="shared" si="30"/>
        <v>0</v>
      </c>
      <c r="AX21" s="308">
        <f t="shared" si="30"/>
        <v>0</v>
      </c>
      <c r="AY21" s="309">
        <f t="shared" si="30"/>
        <v>0</v>
      </c>
      <c r="AZ21" s="306">
        <f t="shared" si="30"/>
        <v>0</v>
      </c>
      <c r="BA21" s="310">
        <f t="shared" si="30"/>
        <v>0</v>
      </c>
      <c r="BB21" s="308">
        <f t="shared" si="30"/>
        <v>0</v>
      </c>
      <c r="BC21" s="308">
        <f t="shared" si="30"/>
        <v>0</v>
      </c>
      <c r="BD21" s="309">
        <f t="shared" si="30"/>
        <v>0</v>
      </c>
      <c r="BE21" s="306">
        <f t="shared" si="30"/>
        <v>0</v>
      </c>
    </row>
    <row r="22" spans="1:57" s="13" customFormat="1" ht="24.95" customHeight="1" thickBot="1">
      <c r="A22" s="33">
        <v>1</v>
      </c>
      <c r="B22" s="268"/>
      <c r="C22" s="356"/>
      <c r="D22" s="356"/>
      <c r="E22" s="356"/>
      <c r="F22" s="356"/>
      <c r="G22" s="356"/>
      <c r="H22" s="424" t="s">
        <v>126</v>
      </c>
      <c r="I22" s="395" t="s">
        <v>49</v>
      </c>
      <c r="J22" s="395"/>
      <c r="K22" s="395"/>
      <c r="L22" s="321">
        <f>SUMIF($R$6:$BE$6,L$6,$R22:$BE22)</f>
        <v>60</v>
      </c>
      <c r="M22" s="322">
        <f t="shared" ref="M22:O29" si="31">SUMIF($R$6:$BE$6,M$6,$R22:$BE22)</f>
        <v>60</v>
      </c>
      <c r="N22" s="322">
        <f t="shared" si="31"/>
        <v>0</v>
      </c>
      <c r="O22" s="323">
        <f t="shared" si="31"/>
        <v>0</v>
      </c>
      <c r="P22" s="262">
        <f t="shared" ref="P22:P29" si="32">SUM(L22:O22)</f>
        <v>120</v>
      </c>
      <c r="Q22" s="185">
        <f t="shared" ref="Q22:Q29" si="33">SUMIF($R$6:$BE$6,Q$6,$R22:$BE22)</f>
        <v>9</v>
      </c>
      <c r="R22" s="184">
        <v>30</v>
      </c>
      <c r="S22" s="249">
        <v>30</v>
      </c>
      <c r="T22" s="242"/>
      <c r="U22" s="243"/>
      <c r="V22" s="185">
        <v>5</v>
      </c>
      <c r="W22" s="184">
        <v>30</v>
      </c>
      <c r="X22" s="249">
        <v>30</v>
      </c>
      <c r="Y22" s="242"/>
      <c r="Z22" s="243"/>
      <c r="AA22" s="185">
        <v>4</v>
      </c>
      <c r="AB22" s="245"/>
      <c r="AC22" s="246"/>
      <c r="AD22" s="242"/>
      <c r="AE22" s="243"/>
      <c r="AF22" s="139"/>
      <c r="AG22" s="245"/>
      <c r="AH22" s="246"/>
      <c r="AI22" s="242"/>
      <c r="AJ22" s="243"/>
      <c r="AK22" s="139"/>
      <c r="AL22" s="245"/>
      <c r="AM22" s="246"/>
      <c r="AN22" s="242"/>
      <c r="AO22" s="243"/>
      <c r="AP22" s="139"/>
      <c r="AQ22" s="245"/>
      <c r="AR22" s="246"/>
      <c r="AS22" s="242"/>
      <c r="AT22" s="243"/>
      <c r="AU22" s="139"/>
      <c r="AV22" s="245"/>
      <c r="AW22" s="246"/>
      <c r="AX22" s="242"/>
      <c r="AY22" s="243"/>
      <c r="AZ22" s="139"/>
      <c r="BA22" s="245"/>
      <c r="BB22" s="246"/>
      <c r="BC22" s="242"/>
      <c r="BD22" s="243"/>
      <c r="BE22" s="139"/>
    </row>
    <row r="23" spans="1:57" s="13" customFormat="1" ht="24.95" customHeight="1" thickBot="1">
      <c r="A23" s="33"/>
      <c r="B23" s="268"/>
      <c r="C23" s="354"/>
      <c r="D23" s="354"/>
      <c r="E23" s="354"/>
      <c r="F23" s="354"/>
      <c r="G23" s="354"/>
      <c r="H23" s="425"/>
      <c r="I23" s="398" t="s">
        <v>62</v>
      </c>
      <c r="J23" s="430"/>
      <c r="K23" s="399"/>
      <c r="L23" s="286">
        <f t="shared" ref="L23:L29" si="34">SUMIF($R$6:$BE$6,L$6,$R23:$BE23)</f>
        <v>15</v>
      </c>
      <c r="M23" s="260">
        <f t="shared" si="31"/>
        <v>15</v>
      </c>
      <c r="N23" s="260">
        <f t="shared" si="31"/>
        <v>0</v>
      </c>
      <c r="O23" s="261">
        <f t="shared" si="31"/>
        <v>0</v>
      </c>
      <c r="P23" s="262">
        <f t="shared" si="32"/>
        <v>30</v>
      </c>
      <c r="Q23" s="139">
        <f t="shared" si="33"/>
        <v>3</v>
      </c>
      <c r="R23" s="227"/>
      <c r="S23" s="144"/>
      <c r="T23" s="140"/>
      <c r="U23" s="244"/>
      <c r="V23" s="185"/>
      <c r="W23" s="227"/>
      <c r="X23" s="144"/>
      <c r="Y23" s="140"/>
      <c r="Z23" s="244"/>
      <c r="AA23" s="185"/>
      <c r="AB23" s="184">
        <v>15</v>
      </c>
      <c r="AC23" s="144">
        <v>15</v>
      </c>
      <c r="AD23" s="140"/>
      <c r="AE23" s="244"/>
      <c r="AF23" s="139">
        <v>3</v>
      </c>
      <c r="AG23" s="226"/>
      <c r="AH23" s="144"/>
      <c r="AI23" s="140"/>
      <c r="AJ23" s="244"/>
      <c r="AK23" s="185"/>
      <c r="AL23" s="189"/>
      <c r="AM23" s="144"/>
      <c r="AN23" s="140"/>
      <c r="AO23" s="244"/>
      <c r="AP23" s="139"/>
      <c r="AQ23" s="189"/>
      <c r="AR23" s="144"/>
      <c r="AS23" s="140"/>
      <c r="AT23" s="244"/>
      <c r="AU23" s="139"/>
      <c r="AV23" s="189"/>
      <c r="AW23" s="144"/>
      <c r="AX23" s="140"/>
      <c r="AY23" s="244"/>
      <c r="AZ23" s="139"/>
      <c r="BA23" s="189"/>
      <c r="BB23" s="144"/>
      <c r="BC23" s="140"/>
      <c r="BD23" s="244"/>
      <c r="BE23" s="139"/>
    </row>
    <row r="24" spans="1:57" s="13" customFormat="1" ht="24.95" customHeight="1" thickBot="1">
      <c r="A24" s="33"/>
      <c r="B24" s="268"/>
      <c r="C24" s="354"/>
      <c r="D24" s="354"/>
      <c r="E24" s="354"/>
      <c r="F24" s="354"/>
      <c r="G24" s="354"/>
      <c r="H24" s="425"/>
      <c r="I24" s="395" t="s">
        <v>63</v>
      </c>
      <c r="J24" s="395"/>
      <c r="K24" s="395"/>
      <c r="L24" s="286">
        <f t="shared" si="34"/>
        <v>15</v>
      </c>
      <c r="M24" s="260">
        <f t="shared" si="31"/>
        <v>15</v>
      </c>
      <c r="N24" s="260">
        <f t="shared" si="31"/>
        <v>0</v>
      </c>
      <c r="O24" s="261">
        <f t="shared" si="31"/>
        <v>0</v>
      </c>
      <c r="P24" s="262">
        <f t="shared" si="32"/>
        <v>30</v>
      </c>
      <c r="Q24" s="139">
        <f t="shared" si="33"/>
        <v>4</v>
      </c>
      <c r="R24" s="230"/>
      <c r="S24" s="140"/>
      <c r="T24" s="140"/>
      <c r="U24" s="244"/>
      <c r="V24" s="139"/>
      <c r="W24" s="143"/>
      <c r="X24" s="140"/>
      <c r="Y24" s="140"/>
      <c r="Z24" s="244"/>
      <c r="AA24" s="139"/>
      <c r="AB24" s="142">
        <v>15</v>
      </c>
      <c r="AC24" s="186">
        <v>15</v>
      </c>
      <c r="AD24" s="270"/>
      <c r="AE24" s="271"/>
      <c r="AF24" s="185">
        <v>4</v>
      </c>
      <c r="AG24" s="247"/>
      <c r="AH24" s="270"/>
      <c r="AI24" s="270"/>
      <c r="AJ24" s="271"/>
      <c r="AK24" s="139"/>
      <c r="AL24" s="143"/>
      <c r="AM24" s="140"/>
      <c r="AN24" s="140"/>
      <c r="AO24" s="244"/>
      <c r="AP24" s="139"/>
      <c r="AQ24" s="143"/>
      <c r="AR24" s="140"/>
      <c r="AS24" s="140"/>
      <c r="AT24" s="244"/>
      <c r="AU24" s="139"/>
      <c r="AV24" s="143"/>
      <c r="AW24" s="140"/>
      <c r="AX24" s="140"/>
      <c r="AY24" s="244"/>
      <c r="AZ24" s="139"/>
      <c r="BA24" s="143"/>
      <c r="BB24" s="140"/>
      <c r="BC24" s="140"/>
      <c r="BD24" s="244"/>
      <c r="BE24" s="139"/>
    </row>
    <row r="25" spans="1:57" s="13" customFormat="1" ht="24.95" customHeight="1" thickBot="1">
      <c r="A25" s="33"/>
      <c r="B25" s="268"/>
      <c r="C25" s="354"/>
      <c r="D25" s="354"/>
      <c r="E25" s="354"/>
      <c r="F25" s="354"/>
      <c r="G25" s="354"/>
      <c r="H25" s="425"/>
      <c r="I25" s="420" t="s">
        <v>86</v>
      </c>
      <c r="J25" s="420"/>
      <c r="K25" s="420"/>
      <c r="L25" s="286">
        <f t="shared" si="34"/>
        <v>30</v>
      </c>
      <c r="M25" s="260">
        <f t="shared" si="31"/>
        <v>30</v>
      </c>
      <c r="N25" s="260">
        <f t="shared" si="31"/>
        <v>15</v>
      </c>
      <c r="O25" s="261">
        <f t="shared" si="31"/>
        <v>0</v>
      </c>
      <c r="P25" s="262">
        <f t="shared" si="32"/>
        <v>75</v>
      </c>
      <c r="Q25" s="185">
        <f t="shared" si="33"/>
        <v>7</v>
      </c>
      <c r="R25" s="184">
        <v>30</v>
      </c>
      <c r="S25" s="186">
        <v>30</v>
      </c>
      <c r="T25" s="140"/>
      <c r="U25" s="244"/>
      <c r="V25" s="139">
        <v>5</v>
      </c>
      <c r="W25" s="248"/>
      <c r="X25" s="140"/>
      <c r="Y25" s="140">
        <v>15</v>
      </c>
      <c r="Z25" s="244"/>
      <c r="AA25" s="139">
        <v>2</v>
      </c>
      <c r="AB25" s="143"/>
      <c r="AC25" s="140"/>
      <c r="AD25" s="140"/>
      <c r="AE25" s="244"/>
      <c r="AF25" s="139"/>
      <c r="AG25" s="231"/>
      <c r="AH25" s="140"/>
      <c r="AI25" s="140"/>
      <c r="AJ25" s="244"/>
      <c r="AK25" s="139"/>
      <c r="AL25" s="143"/>
      <c r="AM25" s="140"/>
      <c r="AN25" s="140"/>
      <c r="AO25" s="244"/>
      <c r="AP25" s="139"/>
      <c r="AQ25" s="143"/>
      <c r="AR25" s="140"/>
      <c r="AS25" s="140"/>
      <c r="AT25" s="244"/>
      <c r="AU25" s="139"/>
      <c r="AV25" s="143"/>
      <c r="AW25" s="140"/>
      <c r="AX25" s="140"/>
      <c r="AY25" s="244"/>
      <c r="AZ25" s="139"/>
      <c r="BA25" s="143"/>
      <c r="BB25" s="140"/>
      <c r="BC25" s="140"/>
      <c r="BD25" s="244"/>
      <c r="BE25" s="139"/>
    </row>
    <row r="26" spans="1:57" s="13" customFormat="1" ht="24.95" customHeight="1">
      <c r="A26" s="33"/>
      <c r="B26" s="268"/>
      <c r="C26" s="355"/>
      <c r="D26" s="355"/>
      <c r="E26" s="355"/>
      <c r="F26" s="355"/>
      <c r="G26" s="355"/>
      <c r="H26" s="426"/>
      <c r="I26" s="398" t="s">
        <v>150</v>
      </c>
      <c r="J26" s="421"/>
      <c r="K26" s="422"/>
      <c r="L26" s="286">
        <f t="shared" si="34"/>
        <v>30</v>
      </c>
      <c r="M26" s="260">
        <f t="shared" si="31"/>
        <v>15</v>
      </c>
      <c r="N26" s="260">
        <f t="shared" si="31"/>
        <v>15</v>
      </c>
      <c r="O26" s="261">
        <f t="shared" si="31"/>
        <v>0</v>
      </c>
      <c r="P26" s="262">
        <f t="shared" ref="P26" si="35">SUM(L26:O26)</f>
        <v>60</v>
      </c>
      <c r="Q26" s="139">
        <f t="shared" si="33"/>
        <v>4</v>
      </c>
      <c r="R26" s="250"/>
      <c r="S26" s="140"/>
      <c r="T26" s="140"/>
      <c r="U26" s="244"/>
      <c r="V26" s="216"/>
      <c r="W26" s="247"/>
      <c r="X26" s="140"/>
      <c r="Y26" s="140"/>
      <c r="Z26" s="244"/>
      <c r="AA26" s="212"/>
      <c r="AB26" s="247">
        <v>30</v>
      </c>
      <c r="AC26" s="140">
        <v>15</v>
      </c>
      <c r="AD26" s="140"/>
      <c r="AE26" s="244"/>
      <c r="AF26" s="212">
        <v>3</v>
      </c>
      <c r="AG26" s="247"/>
      <c r="AH26" s="140"/>
      <c r="AI26" s="140">
        <v>15</v>
      </c>
      <c r="AJ26" s="244"/>
      <c r="AK26" s="139">
        <v>1</v>
      </c>
      <c r="AL26" s="189"/>
      <c r="AM26" s="140"/>
      <c r="AN26" s="140"/>
      <c r="AO26" s="244"/>
      <c r="AP26" s="212"/>
      <c r="AQ26" s="247"/>
      <c r="AR26" s="140"/>
      <c r="AS26" s="140"/>
      <c r="AT26" s="244"/>
      <c r="AU26" s="212"/>
      <c r="AV26" s="247"/>
      <c r="AW26" s="140"/>
      <c r="AX26" s="140"/>
      <c r="AY26" s="244"/>
      <c r="AZ26" s="212"/>
      <c r="BA26" s="247"/>
      <c r="BB26" s="140"/>
      <c r="BC26" s="140"/>
      <c r="BD26" s="244"/>
      <c r="BE26" s="212"/>
    </row>
    <row r="27" spans="1:57" s="13" customFormat="1" ht="24.95" customHeight="1">
      <c r="A27" s="33"/>
      <c r="B27" s="476"/>
      <c r="C27" s="356"/>
      <c r="D27" s="356"/>
      <c r="E27" s="356"/>
      <c r="F27" s="356"/>
      <c r="G27" s="356"/>
      <c r="H27" s="424" t="s">
        <v>127</v>
      </c>
      <c r="I27" s="420" t="s">
        <v>168</v>
      </c>
      <c r="J27" s="398" t="s">
        <v>147</v>
      </c>
      <c r="K27" s="399"/>
      <c r="L27" s="438">
        <f t="shared" si="34"/>
        <v>15</v>
      </c>
      <c r="M27" s="423">
        <f t="shared" si="31"/>
        <v>0</v>
      </c>
      <c r="N27" s="423">
        <f t="shared" si="31"/>
        <v>30</v>
      </c>
      <c r="O27" s="434">
        <f t="shared" si="31"/>
        <v>0</v>
      </c>
      <c r="P27" s="377">
        <f t="shared" si="32"/>
        <v>45</v>
      </c>
      <c r="Q27" s="368">
        <f t="shared" si="33"/>
        <v>4</v>
      </c>
      <c r="R27" s="438"/>
      <c r="S27" s="450"/>
      <c r="T27" s="450"/>
      <c r="U27" s="452"/>
      <c r="V27" s="368"/>
      <c r="W27" s="438"/>
      <c r="X27" s="450"/>
      <c r="Y27" s="450"/>
      <c r="Z27" s="452"/>
      <c r="AA27" s="368"/>
      <c r="AB27" s="438">
        <v>15</v>
      </c>
      <c r="AC27" s="450"/>
      <c r="AD27" s="450">
        <v>30</v>
      </c>
      <c r="AE27" s="452"/>
      <c r="AF27" s="368">
        <v>4</v>
      </c>
      <c r="AG27" s="438"/>
      <c r="AH27" s="408"/>
      <c r="AI27" s="408"/>
      <c r="AJ27" s="410"/>
      <c r="AK27" s="368"/>
      <c r="AL27" s="385"/>
      <c r="AM27" s="450"/>
      <c r="AN27" s="450"/>
      <c r="AO27" s="452"/>
      <c r="AP27" s="368"/>
      <c r="AQ27" s="438"/>
      <c r="AR27" s="450"/>
      <c r="AS27" s="450"/>
      <c r="AT27" s="452"/>
      <c r="AU27" s="368"/>
      <c r="AV27" s="438"/>
      <c r="AW27" s="450"/>
      <c r="AX27" s="450"/>
      <c r="AY27" s="452"/>
      <c r="AZ27" s="368"/>
      <c r="BA27" s="438"/>
      <c r="BB27" s="450"/>
      <c r="BC27" s="450"/>
      <c r="BD27" s="452"/>
      <c r="BE27" s="368"/>
    </row>
    <row r="28" spans="1:57" s="13" customFormat="1" ht="24.95" customHeight="1">
      <c r="A28" s="33"/>
      <c r="B28" s="477"/>
      <c r="C28" s="354"/>
      <c r="D28" s="354"/>
      <c r="E28" s="354"/>
      <c r="F28" s="354"/>
      <c r="G28" s="354"/>
      <c r="H28" s="425"/>
      <c r="I28" s="420"/>
      <c r="J28" s="398" t="s">
        <v>167</v>
      </c>
      <c r="K28" s="399"/>
      <c r="L28" s="438"/>
      <c r="M28" s="423"/>
      <c r="N28" s="423"/>
      <c r="O28" s="434"/>
      <c r="P28" s="378"/>
      <c r="Q28" s="369"/>
      <c r="R28" s="438"/>
      <c r="S28" s="450"/>
      <c r="T28" s="450"/>
      <c r="U28" s="452"/>
      <c r="V28" s="369"/>
      <c r="W28" s="438"/>
      <c r="X28" s="450"/>
      <c r="Y28" s="450"/>
      <c r="Z28" s="452"/>
      <c r="AA28" s="369"/>
      <c r="AB28" s="438"/>
      <c r="AC28" s="450"/>
      <c r="AD28" s="450"/>
      <c r="AE28" s="452"/>
      <c r="AF28" s="369"/>
      <c r="AG28" s="438"/>
      <c r="AH28" s="409"/>
      <c r="AI28" s="409"/>
      <c r="AJ28" s="411"/>
      <c r="AK28" s="369"/>
      <c r="AL28" s="386"/>
      <c r="AM28" s="450"/>
      <c r="AN28" s="450"/>
      <c r="AO28" s="452"/>
      <c r="AP28" s="369"/>
      <c r="AQ28" s="438"/>
      <c r="AR28" s="450"/>
      <c r="AS28" s="450"/>
      <c r="AT28" s="452"/>
      <c r="AU28" s="369"/>
      <c r="AV28" s="438"/>
      <c r="AW28" s="450"/>
      <c r="AX28" s="450"/>
      <c r="AY28" s="452"/>
      <c r="AZ28" s="369"/>
      <c r="BA28" s="438"/>
      <c r="BB28" s="450"/>
      <c r="BC28" s="450"/>
      <c r="BD28" s="452"/>
      <c r="BE28" s="369"/>
    </row>
    <row r="29" spans="1:57" s="13" customFormat="1" ht="24.95" customHeight="1">
      <c r="A29" s="33"/>
      <c r="B29" s="476"/>
      <c r="C29" s="354"/>
      <c r="D29" s="354"/>
      <c r="E29" s="354"/>
      <c r="F29" s="354"/>
      <c r="G29" s="354"/>
      <c r="H29" s="425"/>
      <c r="I29" s="420" t="s">
        <v>149</v>
      </c>
      <c r="J29" s="398" t="s">
        <v>148</v>
      </c>
      <c r="K29" s="399"/>
      <c r="L29" s="438">
        <f t="shared" si="34"/>
        <v>15</v>
      </c>
      <c r="M29" s="423">
        <f t="shared" si="31"/>
        <v>0</v>
      </c>
      <c r="N29" s="423">
        <f t="shared" si="31"/>
        <v>30</v>
      </c>
      <c r="O29" s="434">
        <f t="shared" si="31"/>
        <v>0</v>
      </c>
      <c r="P29" s="377">
        <f t="shared" si="32"/>
        <v>45</v>
      </c>
      <c r="Q29" s="368">
        <f t="shared" si="33"/>
        <v>4</v>
      </c>
      <c r="R29" s="448"/>
      <c r="S29" s="450"/>
      <c r="T29" s="450"/>
      <c r="U29" s="452"/>
      <c r="V29" s="368"/>
      <c r="W29" s="448"/>
      <c r="X29" s="450"/>
      <c r="Y29" s="450"/>
      <c r="Z29" s="452"/>
      <c r="AA29" s="368"/>
      <c r="AB29" s="448"/>
      <c r="AC29" s="450"/>
      <c r="AD29" s="450"/>
      <c r="AE29" s="452"/>
      <c r="AF29" s="368"/>
      <c r="AG29" s="438">
        <v>15</v>
      </c>
      <c r="AH29" s="450"/>
      <c r="AI29" s="450">
        <v>30</v>
      </c>
      <c r="AJ29" s="452"/>
      <c r="AK29" s="368">
        <v>4</v>
      </c>
      <c r="AL29" s="448"/>
      <c r="AM29" s="450"/>
      <c r="AN29" s="450"/>
      <c r="AO29" s="452"/>
      <c r="AP29" s="368"/>
      <c r="AQ29" s="448"/>
      <c r="AR29" s="450"/>
      <c r="AS29" s="450"/>
      <c r="AT29" s="452"/>
      <c r="AU29" s="368"/>
      <c r="AV29" s="448"/>
      <c r="AW29" s="450"/>
      <c r="AX29" s="450"/>
      <c r="AY29" s="452"/>
      <c r="AZ29" s="368"/>
      <c r="BA29" s="448"/>
      <c r="BB29" s="450"/>
      <c r="BC29" s="450"/>
      <c r="BD29" s="452"/>
      <c r="BE29" s="368"/>
    </row>
    <row r="30" spans="1:57" s="13" customFormat="1" ht="24.95" customHeight="1">
      <c r="A30" s="33"/>
      <c r="B30" s="476"/>
      <c r="C30" s="355"/>
      <c r="D30" s="355"/>
      <c r="E30" s="355"/>
      <c r="F30" s="355"/>
      <c r="G30" s="355"/>
      <c r="H30" s="426"/>
      <c r="I30" s="420"/>
      <c r="J30" s="398" t="s">
        <v>58</v>
      </c>
      <c r="K30" s="399"/>
      <c r="L30" s="475"/>
      <c r="M30" s="487"/>
      <c r="N30" s="487"/>
      <c r="O30" s="493"/>
      <c r="P30" s="494"/>
      <c r="Q30" s="495"/>
      <c r="R30" s="449"/>
      <c r="S30" s="451"/>
      <c r="T30" s="451"/>
      <c r="U30" s="453"/>
      <c r="V30" s="369"/>
      <c r="W30" s="449"/>
      <c r="X30" s="451"/>
      <c r="Y30" s="451"/>
      <c r="Z30" s="453"/>
      <c r="AA30" s="369"/>
      <c r="AB30" s="449"/>
      <c r="AC30" s="451"/>
      <c r="AD30" s="451"/>
      <c r="AE30" s="453"/>
      <c r="AF30" s="369"/>
      <c r="AG30" s="475"/>
      <c r="AH30" s="451"/>
      <c r="AI30" s="451"/>
      <c r="AJ30" s="453"/>
      <c r="AK30" s="369"/>
      <c r="AL30" s="449"/>
      <c r="AM30" s="451"/>
      <c r="AN30" s="451"/>
      <c r="AO30" s="453"/>
      <c r="AP30" s="369"/>
      <c r="AQ30" s="449"/>
      <c r="AR30" s="451"/>
      <c r="AS30" s="451"/>
      <c r="AT30" s="453"/>
      <c r="AU30" s="369"/>
      <c r="AV30" s="449"/>
      <c r="AW30" s="451"/>
      <c r="AX30" s="451"/>
      <c r="AY30" s="453"/>
      <c r="AZ30" s="369"/>
      <c r="BA30" s="449"/>
      <c r="BB30" s="451"/>
      <c r="BC30" s="451"/>
      <c r="BD30" s="453"/>
      <c r="BE30" s="369"/>
    </row>
    <row r="31" spans="1:57" ht="24.95" customHeight="1" thickBot="1">
      <c r="A31" s="30">
        <v>2</v>
      </c>
      <c r="B31" s="333"/>
      <c r="C31" s="357"/>
      <c r="D31" s="357"/>
      <c r="E31" s="357"/>
      <c r="F31" s="357"/>
      <c r="G31" s="357"/>
      <c r="H31" s="517" t="s">
        <v>156</v>
      </c>
      <c r="I31" s="518"/>
      <c r="J31" s="518"/>
      <c r="K31" s="519"/>
      <c r="L31" s="311">
        <f t="shared" ref="L31:R31" si="36">SUM(L32:L54)</f>
        <v>555</v>
      </c>
      <c r="M31" s="312">
        <f t="shared" si="36"/>
        <v>165</v>
      </c>
      <c r="N31" s="312">
        <f t="shared" si="36"/>
        <v>150</v>
      </c>
      <c r="O31" s="313">
        <f t="shared" si="36"/>
        <v>165</v>
      </c>
      <c r="P31" s="314">
        <f t="shared" si="36"/>
        <v>1035</v>
      </c>
      <c r="Q31" s="315">
        <f t="shared" si="36"/>
        <v>94</v>
      </c>
      <c r="R31" s="311">
        <f t="shared" si="36"/>
        <v>75</v>
      </c>
      <c r="S31" s="312">
        <f t="shared" ref="S31:BE31" si="37">SUM(S32:S54)</f>
        <v>0</v>
      </c>
      <c r="T31" s="312">
        <f t="shared" si="37"/>
        <v>0</v>
      </c>
      <c r="U31" s="313">
        <f t="shared" si="37"/>
        <v>30</v>
      </c>
      <c r="V31" s="311">
        <f t="shared" si="37"/>
        <v>10</v>
      </c>
      <c r="W31" s="311">
        <f t="shared" si="37"/>
        <v>90</v>
      </c>
      <c r="X31" s="312">
        <f t="shared" si="37"/>
        <v>45</v>
      </c>
      <c r="Y31" s="312">
        <f t="shared" si="37"/>
        <v>15</v>
      </c>
      <c r="Z31" s="313">
        <f t="shared" si="37"/>
        <v>30</v>
      </c>
      <c r="AA31" s="311">
        <f t="shared" si="37"/>
        <v>17</v>
      </c>
      <c r="AB31" s="311">
        <f t="shared" si="37"/>
        <v>105</v>
      </c>
      <c r="AC31" s="312">
        <f t="shared" si="37"/>
        <v>60</v>
      </c>
      <c r="AD31" s="312">
        <f t="shared" si="37"/>
        <v>0</v>
      </c>
      <c r="AE31" s="313">
        <f t="shared" si="37"/>
        <v>0</v>
      </c>
      <c r="AF31" s="311">
        <f t="shared" si="37"/>
        <v>14</v>
      </c>
      <c r="AG31" s="311">
        <f t="shared" si="37"/>
        <v>135</v>
      </c>
      <c r="AH31" s="312">
        <f t="shared" si="37"/>
        <v>30</v>
      </c>
      <c r="AI31" s="312">
        <f t="shared" si="37"/>
        <v>75</v>
      </c>
      <c r="AJ31" s="313">
        <f t="shared" si="37"/>
        <v>0</v>
      </c>
      <c r="AK31" s="311">
        <f t="shared" si="37"/>
        <v>20.5</v>
      </c>
      <c r="AL31" s="311">
        <f t="shared" si="37"/>
        <v>105</v>
      </c>
      <c r="AM31" s="312">
        <f t="shared" si="37"/>
        <v>30</v>
      </c>
      <c r="AN31" s="312">
        <f t="shared" si="37"/>
        <v>30</v>
      </c>
      <c r="AO31" s="313">
        <f t="shared" si="37"/>
        <v>0</v>
      </c>
      <c r="AP31" s="311">
        <f t="shared" si="37"/>
        <v>14</v>
      </c>
      <c r="AQ31" s="311">
        <f t="shared" si="37"/>
        <v>45</v>
      </c>
      <c r="AR31" s="312">
        <f t="shared" si="37"/>
        <v>0</v>
      </c>
      <c r="AS31" s="312">
        <f t="shared" si="37"/>
        <v>30</v>
      </c>
      <c r="AT31" s="313">
        <f t="shared" si="37"/>
        <v>75</v>
      </c>
      <c r="AU31" s="311">
        <f t="shared" si="37"/>
        <v>14.5</v>
      </c>
      <c r="AV31" s="311">
        <f t="shared" si="37"/>
        <v>0</v>
      </c>
      <c r="AW31" s="312">
        <f t="shared" si="37"/>
        <v>0</v>
      </c>
      <c r="AX31" s="312">
        <f t="shared" si="37"/>
        <v>0</v>
      </c>
      <c r="AY31" s="313">
        <f t="shared" si="37"/>
        <v>30</v>
      </c>
      <c r="AZ31" s="311">
        <f t="shared" si="37"/>
        <v>4</v>
      </c>
      <c r="BA31" s="311">
        <f t="shared" si="37"/>
        <v>0</v>
      </c>
      <c r="BB31" s="312">
        <f t="shared" si="37"/>
        <v>0</v>
      </c>
      <c r="BC31" s="312">
        <f t="shared" si="37"/>
        <v>0</v>
      </c>
      <c r="BD31" s="313">
        <f t="shared" si="37"/>
        <v>0</v>
      </c>
      <c r="BE31" s="314">
        <f t="shared" si="37"/>
        <v>0</v>
      </c>
    </row>
    <row r="32" spans="1:57" ht="24.95" customHeight="1" thickBot="1">
      <c r="A32" s="30">
        <v>1</v>
      </c>
      <c r="B32" s="266"/>
      <c r="C32" s="351"/>
      <c r="D32" s="351"/>
      <c r="E32" s="351"/>
      <c r="F32" s="351"/>
      <c r="G32" s="351"/>
      <c r="H32" s="431" t="s">
        <v>122</v>
      </c>
      <c r="I32" s="398" t="s">
        <v>146</v>
      </c>
      <c r="J32" s="430"/>
      <c r="K32" s="399"/>
      <c r="L32" s="321">
        <f>SUMIF($R$6:$BE$6,L$6,$R32:$BE32)</f>
        <v>30</v>
      </c>
      <c r="M32" s="322">
        <f t="shared" ref="M32:O47" si="38">SUMIF($R$6:$BE$6,M$6,$R32:$BE32)</f>
        <v>0</v>
      </c>
      <c r="N32" s="322">
        <f t="shared" si="38"/>
        <v>15</v>
      </c>
      <c r="O32" s="323">
        <f t="shared" si="38"/>
        <v>0</v>
      </c>
      <c r="P32" s="262">
        <f t="shared" ref="P32" si="39">SUM(L32:O32)</f>
        <v>45</v>
      </c>
      <c r="Q32" s="185">
        <f t="shared" ref="Q32" si="40">SUMIF($R$6:$BE$6,Q$6,$R32:$BE32)</f>
        <v>5</v>
      </c>
      <c r="R32" s="184">
        <v>30</v>
      </c>
      <c r="S32" s="242"/>
      <c r="T32" s="242"/>
      <c r="U32" s="243"/>
      <c r="V32" s="199">
        <v>3</v>
      </c>
      <c r="W32" s="251"/>
      <c r="X32" s="242"/>
      <c r="Y32" s="242">
        <v>15</v>
      </c>
      <c r="Z32" s="243"/>
      <c r="AA32" s="185">
        <v>2</v>
      </c>
      <c r="AB32" s="251"/>
      <c r="AC32" s="242"/>
      <c r="AD32" s="242"/>
      <c r="AE32" s="243"/>
      <c r="AF32" s="199"/>
      <c r="AG32" s="201"/>
      <c r="AH32" s="242"/>
      <c r="AI32" s="242"/>
      <c r="AJ32" s="243"/>
      <c r="AK32" s="213"/>
      <c r="AL32" s="201"/>
      <c r="AM32" s="242"/>
      <c r="AN32" s="242"/>
      <c r="AO32" s="243"/>
      <c r="AP32" s="213"/>
      <c r="AQ32" s="201"/>
      <c r="AR32" s="242"/>
      <c r="AS32" s="242"/>
      <c r="AT32" s="243"/>
      <c r="AU32" s="139"/>
      <c r="AV32" s="201"/>
      <c r="AW32" s="242"/>
      <c r="AX32" s="242"/>
      <c r="AY32" s="243"/>
      <c r="AZ32" s="139"/>
      <c r="BA32" s="201"/>
      <c r="BB32" s="242"/>
      <c r="BC32" s="242"/>
      <c r="BD32" s="243"/>
      <c r="BE32" s="139"/>
    </row>
    <row r="33" spans="2:57" ht="24.95" customHeight="1" thickBot="1">
      <c r="B33" s="266"/>
      <c r="C33" s="353"/>
      <c r="D33" s="353"/>
      <c r="E33" s="353"/>
      <c r="F33" s="353"/>
      <c r="G33" s="353"/>
      <c r="H33" s="432"/>
      <c r="I33" s="395" t="s">
        <v>50</v>
      </c>
      <c r="J33" s="395"/>
      <c r="K33" s="395"/>
      <c r="L33" s="286">
        <f t="shared" ref="L33:O52" si="41">SUMIF($R$6:$BE$6,L$6,$R33:$BE33)</f>
        <v>30</v>
      </c>
      <c r="M33" s="260">
        <f t="shared" si="38"/>
        <v>30</v>
      </c>
      <c r="N33" s="260">
        <f t="shared" si="38"/>
        <v>0</v>
      </c>
      <c r="O33" s="261">
        <f t="shared" si="38"/>
        <v>0</v>
      </c>
      <c r="P33" s="262">
        <f t="shared" ref="P33" si="42">SUM(L33:O33)</f>
        <v>60</v>
      </c>
      <c r="Q33" s="185">
        <f t="shared" ref="Q33:Q34" si="43">SUMIF($R$6:$BE$6,Q$6,$R33:$BE33)</f>
        <v>4</v>
      </c>
      <c r="R33" s="142"/>
      <c r="S33" s="140"/>
      <c r="T33" s="140"/>
      <c r="U33" s="244"/>
      <c r="V33" s="185"/>
      <c r="W33" s="142">
        <v>15</v>
      </c>
      <c r="X33" s="186">
        <v>15</v>
      </c>
      <c r="Y33" s="140"/>
      <c r="Z33" s="244"/>
      <c r="AA33" s="185">
        <v>2</v>
      </c>
      <c r="AB33" s="142">
        <v>15</v>
      </c>
      <c r="AC33" s="186">
        <v>15</v>
      </c>
      <c r="AD33" s="140"/>
      <c r="AE33" s="244"/>
      <c r="AF33" s="139">
        <v>2</v>
      </c>
      <c r="AG33" s="142"/>
      <c r="AH33" s="140"/>
      <c r="AI33" s="140"/>
      <c r="AJ33" s="244"/>
      <c r="AK33" s="185"/>
      <c r="AL33" s="142"/>
      <c r="AM33" s="140"/>
      <c r="AN33" s="140"/>
      <c r="AO33" s="244"/>
      <c r="AP33" s="139"/>
      <c r="AQ33" s="142"/>
      <c r="AR33" s="140"/>
      <c r="AS33" s="140"/>
      <c r="AT33" s="244"/>
      <c r="AU33" s="214"/>
      <c r="AV33" s="142"/>
      <c r="AW33" s="140"/>
      <c r="AX33" s="140"/>
      <c r="AY33" s="244"/>
      <c r="AZ33" s="214"/>
      <c r="BA33" s="142"/>
      <c r="BB33" s="140"/>
      <c r="BC33" s="140"/>
      <c r="BD33" s="244"/>
      <c r="BE33" s="214"/>
    </row>
    <row r="34" spans="2:57" ht="24.95" customHeight="1" thickBot="1">
      <c r="B34" s="266"/>
      <c r="C34" s="353"/>
      <c r="D34" s="353"/>
      <c r="E34" s="353"/>
      <c r="F34" s="353"/>
      <c r="G34" s="353"/>
      <c r="H34" s="432"/>
      <c r="I34" s="395" t="s">
        <v>51</v>
      </c>
      <c r="J34" s="395"/>
      <c r="K34" s="395"/>
      <c r="L34" s="286">
        <f t="shared" si="41"/>
        <v>30</v>
      </c>
      <c r="M34" s="260">
        <f t="shared" si="38"/>
        <v>30</v>
      </c>
      <c r="N34" s="260">
        <f t="shared" si="38"/>
        <v>15</v>
      </c>
      <c r="O34" s="261">
        <f t="shared" si="38"/>
        <v>0</v>
      </c>
      <c r="P34" s="262">
        <f t="shared" ref="P34" si="44">SUM(L34:O34)</f>
        <v>75</v>
      </c>
      <c r="Q34" s="185">
        <f t="shared" si="43"/>
        <v>5.5</v>
      </c>
      <c r="R34" s="190"/>
      <c r="S34" s="140"/>
      <c r="T34" s="140"/>
      <c r="U34" s="244"/>
      <c r="V34" s="139"/>
      <c r="W34" s="228"/>
      <c r="X34" s="140"/>
      <c r="Y34" s="140"/>
      <c r="Z34" s="244"/>
      <c r="AA34" s="185"/>
      <c r="AB34" s="184">
        <v>30</v>
      </c>
      <c r="AC34" s="338">
        <v>30</v>
      </c>
      <c r="AD34" s="140"/>
      <c r="AE34" s="244"/>
      <c r="AF34" s="185">
        <v>4</v>
      </c>
      <c r="AG34" s="190"/>
      <c r="AH34" s="338"/>
      <c r="AI34" s="140">
        <v>15</v>
      </c>
      <c r="AJ34" s="244"/>
      <c r="AK34" s="185">
        <v>1.5</v>
      </c>
      <c r="AL34" s="190"/>
      <c r="AM34" s="140"/>
      <c r="AN34" s="140"/>
      <c r="AO34" s="244"/>
      <c r="AP34" s="139"/>
      <c r="AQ34" s="190"/>
      <c r="AR34" s="140"/>
      <c r="AS34" s="140"/>
      <c r="AT34" s="244"/>
      <c r="AU34" s="214"/>
      <c r="AV34" s="190"/>
      <c r="AW34" s="140"/>
      <c r="AX34" s="140"/>
      <c r="AY34" s="244"/>
      <c r="AZ34" s="214"/>
      <c r="BA34" s="190"/>
      <c r="BB34" s="140"/>
      <c r="BC34" s="140"/>
      <c r="BD34" s="244"/>
      <c r="BE34" s="214"/>
    </row>
    <row r="35" spans="2:57" ht="24.95" customHeight="1" thickBot="1">
      <c r="B35" s="266"/>
      <c r="C35" s="353"/>
      <c r="D35" s="353"/>
      <c r="E35" s="353"/>
      <c r="F35" s="353"/>
      <c r="G35" s="353"/>
      <c r="H35" s="432"/>
      <c r="I35" s="395" t="s">
        <v>37</v>
      </c>
      <c r="J35" s="395"/>
      <c r="K35" s="395"/>
      <c r="L35" s="286">
        <f t="shared" si="41"/>
        <v>30</v>
      </c>
      <c r="M35" s="260">
        <f t="shared" si="38"/>
        <v>0</v>
      </c>
      <c r="N35" s="260">
        <f t="shared" si="38"/>
        <v>0</v>
      </c>
      <c r="O35" s="261">
        <f t="shared" si="38"/>
        <v>60</v>
      </c>
      <c r="P35" s="262">
        <f t="shared" ref="P35" si="45">SUM(L35:O35)</f>
        <v>90</v>
      </c>
      <c r="Q35" s="185">
        <f t="shared" ref="Q35:Q72" si="46">SUMIF($R$6:$BE$6,Q$6,$R35:$BE35)</f>
        <v>8</v>
      </c>
      <c r="R35" s="142">
        <v>15</v>
      </c>
      <c r="S35" s="140"/>
      <c r="T35" s="140"/>
      <c r="U35" s="244">
        <v>30</v>
      </c>
      <c r="V35" s="185">
        <v>4</v>
      </c>
      <c r="W35" s="142">
        <v>15</v>
      </c>
      <c r="X35" s="140"/>
      <c r="Y35" s="140"/>
      <c r="Z35" s="244">
        <v>30</v>
      </c>
      <c r="AA35" s="139">
        <v>4</v>
      </c>
      <c r="AB35" s="224"/>
      <c r="AC35" s="140"/>
      <c r="AD35" s="140"/>
      <c r="AE35" s="244"/>
      <c r="AF35" s="214"/>
      <c r="AG35" s="142"/>
      <c r="AH35" s="140"/>
      <c r="AI35" s="140"/>
      <c r="AJ35" s="244"/>
      <c r="AK35" s="214"/>
      <c r="AL35" s="142"/>
      <c r="AM35" s="140"/>
      <c r="AN35" s="140"/>
      <c r="AO35" s="244"/>
      <c r="AP35" s="214"/>
      <c r="AQ35" s="142"/>
      <c r="AR35" s="140"/>
      <c r="AS35" s="140"/>
      <c r="AT35" s="244"/>
      <c r="AU35" s="214"/>
      <c r="AV35" s="142"/>
      <c r="AW35" s="140"/>
      <c r="AX35" s="140"/>
      <c r="AY35" s="244"/>
      <c r="AZ35" s="214"/>
      <c r="BA35" s="142"/>
      <c r="BB35" s="140"/>
      <c r="BC35" s="140"/>
      <c r="BD35" s="244"/>
      <c r="BE35" s="214"/>
    </row>
    <row r="36" spans="2:57" ht="24.95" customHeight="1" thickBot="1">
      <c r="B36" s="266"/>
      <c r="C36" s="352"/>
      <c r="D36" s="352"/>
      <c r="E36" s="352"/>
      <c r="F36" s="352"/>
      <c r="G36" s="352"/>
      <c r="H36" s="433"/>
      <c r="I36" s="441" t="s">
        <v>52</v>
      </c>
      <c r="J36" s="532"/>
      <c r="K36" s="326" t="s">
        <v>162</v>
      </c>
      <c r="L36" s="286">
        <f t="shared" si="41"/>
        <v>30</v>
      </c>
      <c r="M36" s="260">
        <f t="shared" si="38"/>
        <v>15</v>
      </c>
      <c r="N36" s="260">
        <f t="shared" si="38"/>
        <v>0</v>
      </c>
      <c r="O36" s="261">
        <f t="shared" si="38"/>
        <v>30</v>
      </c>
      <c r="P36" s="262">
        <f t="shared" ref="P36:P56" si="47">SUM(L36:O36)</f>
        <v>75</v>
      </c>
      <c r="Q36" s="185">
        <f t="shared" si="46"/>
        <v>6.5</v>
      </c>
      <c r="R36" s="252"/>
      <c r="S36" s="140"/>
      <c r="T36" s="140"/>
      <c r="U36" s="244"/>
      <c r="V36" s="200"/>
      <c r="W36" s="191"/>
      <c r="X36" s="140"/>
      <c r="Y36" s="140"/>
      <c r="Z36" s="244"/>
      <c r="AA36" s="197"/>
      <c r="AB36" s="191"/>
      <c r="AC36" s="140"/>
      <c r="AD36" s="140"/>
      <c r="AE36" s="244"/>
      <c r="AF36" s="197"/>
      <c r="AG36" s="191"/>
      <c r="AH36" s="140"/>
      <c r="AI36" s="140"/>
      <c r="AJ36" s="336"/>
      <c r="AK36" s="181"/>
      <c r="AL36" s="184">
        <v>30</v>
      </c>
      <c r="AM36" s="335">
        <v>15</v>
      </c>
      <c r="AN36" s="335"/>
      <c r="AO36" s="336"/>
      <c r="AP36" s="334">
        <v>3.5</v>
      </c>
      <c r="AQ36" s="191"/>
      <c r="AR36" s="335"/>
      <c r="AS36" s="335"/>
      <c r="AT36" s="327">
        <v>30</v>
      </c>
      <c r="AU36" s="334">
        <v>3</v>
      </c>
      <c r="AV36" s="191"/>
      <c r="AW36" s="140"/>
      <c r="AX36" s="140"/>
      <c r="AY36" s="244"/>
      <c r="AZ36" s="188"/>
      <c r="BA36" s="191"/>
      <c r="BB36" s="140"/>
      <c r="BC36" s="140"/>
      <c r="BD36" s="244"/>
      <c r="BE36" s="197"/>
    </row>
    <row r="37" spans="2:57" ht="24.95" customHeight="1" thickBot="1">
      <c r="B37" s="266"/>
      <c r="C37" s="351"/>
      <c r="D37" s="351"/>
      <c r="E37" s="351"/>
      <c r="F37" s="351"/>
      <c r="G37" s="351"/>
      <c r="H37" s="431" t="s">
        <v>125</v>
      </c>
      <c r="I37" s="398" t="s">
        <v>74</v>
      </c>
      <c r="J37" s="421"/>
      <c r="K37" s="422"/>
      <c r="L37" s="286">
        <f t="shared" si="41"/>
        <v>30</v>
      </c>
      <c r="M37" s="260">
        <f t="shared" si="38"/>
        <v>0</v>
      </c>
      <c r="N37" s="260">
        <f t="shared" si="38"/>
        <v>0</v>
      </c>
      <c r="O37" s="261">
        <f t="shared" si="38"/>
        <v>0</v>
      </c>
      <c r="P37" s="262">
        <f t="shared" si="47"/>
        <v>30</v>
      </c>
      <c r="Q37" s="185">
        <f t="shared" si="46"/>
        <v>3</v>
      </c>
      <c r="R37" s="142">
        <v>30</v>
      </c>
      <c r="S37" s="186"/>
      <c r="T37" s="140"/>
      <c r="U37" s="244"/>
      <c r="V37" s="213">
        <v>3</v>
      </c>
      <c r="W37" s="191"/>
      <c r="X37" s="140"/>
      <c r="Y37" s="140"/>
      <c r="Z37" s="244"/>
      <c r="AA37" s="214"/>
      <c r="AB37" s="191"/>
      <c r="AC37" s="140"/>
      <c r="AD37" s="140"/>
      <c r="AE37" s="244"/>
      <c r="AF37" s="214"/>
      <c r="AG37" s="191"/>
      <c r="AH37" s="140"/>
      <c r="AI37" s="140"/>
      <c r="AJ37" s="244"/>
      <c r="AK37" s="214"/>
      <c r="AL37" s="191"/>
      <c r="AM37" s="140"/>
      <c r="AN37" s="140"/>
      <c r="AO37" s="244"/>
      <c r="AP37" s="200"/>
      <c r="AQ37" s="191"/>
      <c r="AR37" s="140"/>
      <c r="AS37" s="140"/>
      <c r="AT37" s="244"/>
      <c r="AU37" s="214"/>
      <c r="AV37" s="191"/>
      <c r="AW37" s="140"/>
      <c r="AX37" s="140"/>
      <c r="AY37" s="244"/>
      <c r="AZ37" s="214"/>
      <c r="BA37" s="191"/>
      <c r="BB37" s="140"/>
      <c r="BC37" s="140"/>
      <c r="BD37" s="244"/>
      <c r="BE37" s="214"/>
    </row>
    <row r="38" spans="2:57" ht="24.95" customHeight="1" thickBot="1">
      <c r="B38" s="266"/>
      <c r="C38" s="353"/>
      <c r="D38" s="353"/>
      <c r="E38" s="353"/>
      <c r="F38" s="353"/>
      <c r="G38" s="353"/>
      <c r="H38" s="432"/>
      <c r="I38" s="427" t="s">
        <v>93</v>
      </c>
      <c r="J38" s="428"/>
      <c r="K38" s="429"/>
      <c r="L38" s="286">
        <f t="shared" si="41"/>
        <v>30</v>
      </c>
      <c r="M38" s="260">
        <f t="shared" si="38"/>
        <v>15</v>
      </c>
      <c r="N38" s="260">
        <f t="shared" si="38"/>
        <v>0</v>
      </c>
      <c r="O38" s="261">
        <f t="shared" si="38"/>
        <v>0</v>
      </c>
      <c r="P38" s="280">
        <f t="shared" ref="P38" si="48">SUM(L38:O38)</f>
        <v>45</v>
      </c>
      <c r="Q38" s="289">
        <f t="shared" si="46"/>
        <v>4</v>
      </c>
      <c r="R38" s="183"/>
      <c r="S38" s="140"/>
      <c r="T38" s="140"/>
      <c r="U38" s="244"/>
      <c r="V38" s="212"/>
      <c r="W38" s="184">
        <v>30</v>
      </c>
      <c r="X38" s="140">
        <v>15</v>
      </c>
      <c r="Y38" s="140"/>
      <c r="Z38" s="244"/>
      <c r="AA38" s="212">
        <v>4</v>
      </c>
      <c r="AB38" s="191"/>
      <c r="AC38" s="140"/>
      <c r="AD38" s="140"/>
      <c r="AE38" s="244"/>
      <c r="AF38" s="214"/>
      <c r="AG38" s="191"/>
      <c r="AH38" s="140"/>
      <c r="AI38" s="140"/>
      <c r="AJ38" s="244"/>
      <c r="AK38" s="214"/>
      <c r="AL38" s="252"/>
      <c r="AM38" s="140"/>
      <c r="AN38" s="140"/>
      <c r="AO38" s="244"/>
      <c r="AP38" s="200"/>
      <c r="AQ38" s="191"/>
      <c r="AR38" s="140"/>
      <c r="AS38" s="140"/>
      <c r="AT38" s="244"/>
      <c r="AU38" s="214"/>
      <c r="AV38" s="191"/>
      <c r="AW38" s="140"/>
      <c r="AX38" s="140"/>
      <c r="AY38" s="244"/>
      <c r="AZ38" s="214"/>
      <c r="BA38" s="191"/>
      <c r="BB38" s="140"/>
      <c r="BC38" s="140"/>
      <c r="BD38" s="244"/>
      <c r="BE38" s="214"/>
    </row>
    <row r="39" spans="2:57" ht="24.95" customHeight="1">
      <c r="B39" s="266"/>
      <c r="C39" s="353"/>
      <c r="D39" s="353"/>
      <c r="E39" s="353"/>
      <c r="F39" s="353"/>
      <c r="G39" s="353"/>
      <c r="H39" s="432"/>
      <c r="I39" s="398" t="s">
        <v>67</v>
      </c>
      <c r="J39" s="421"/>
      <c r="K39" s="422"/>
      <c r="L39" s="286">
        <f t="shared" si="41"/>
        <v>30</v>
      </c>
      <c r="M39" s="260">
        <f t="shared" si="38"/>
        <v>15</v>
      </c>
      <c r="N39" s="260">
        <f t="shared" si="38"/>
        <v>0</v>
      </c>
      <c r="O39" s="261">
        <f t="shared" si="38"/>
        <v>0</v>
      </c>
      <c r="P39" s="262">
        <f t="shared" ref="P39:P42" si="49">SUM(L39:O39)</f>
        <v>45</v>
      </c>
      <c r="Q39" s="185">
        <f t="shared" si="46"/>
        <v>3.5</v>
      </c>
      <c r="R39" s="142"/>
      <c r="S39" s="140"/>
      <c r="T39" s="140"/>
      <c r="U39" s="244"/>
      <c r="V39" s="139"/>
      <c r="W39" s="142"/>
      <c r="X39" s="140"/>
      <c r="Y39" s="140"/>
      <c r="Z39" s="244"/>
      <c r="AA39" s="139"/>
      <c r="AB39" s="142"/>
      <c r="AC39" s="140"/>
      <c r="AD39" s="140"/>
      <c r="AE39" s="244"/>
      <c r="AF39" s="139"/>
      <c r="AG39" s="142">
        <v>30</v>
      </c>
      <c r="AH39" s="186">
        <v>15</v>
      </c>
      <c r="AI39" s="335"/>
      <c r="AJ39" s="336"/>
      <c r="AK39" s="139">
        <v>3.5</v>
      </c>
      <c r="AL39" s="183"/>
      <c r="AM39" s="186"/>
      <c r="AN39" s="140"/>
      <c r="AO39" s="244"/>
      <c r="AP39" s="139"/>
      <c r="AQ39" s="223"/>
      <c r="AR39" s="140"/>
      <c r="AS39" s="140"/>
      <c r="AT39" s="244"/>
      <c r="AU39" s="214"/>
      <c r="AV39" s="142"/>
      <c r="AW39" s="140"/>
      <c r="AX39" s="140"/>
      <c r="AY39" s="244"/>
      <c r="AZ39" s="214"/>
      <c r="BA39" s="142"/>
      <c r="BB39" s="140"/>
      <c r="BC39" s="140"/>
      <c r="BD39" s="244"/>
      <c r="BE39" s="214"/>
    </row>
    <row r="40" spans="2:57" ht="24.95" customHeight="1" thickBot="1">
      <c r="B40" s="266"/>
      <c r="C40" s="353"/>
      <c r="D40" s="353"/>
      <c r="E40" s="353"/>
      <c r="F40" s="353"/>
      <c r="G40" s="353"/>
      <c r="H40" s="432"/>
      <c r="I40" s="398" t="s">
        <v>72</v>
      </c>
      <c r="J40" s="421"/>
      <c r="K40" s="422"/>
      <c r="L40" s="286">
        <f t="shared" si="41"/>
        <v>30</v>
      </c>
      <c r="M40" s="260">
        <f t="shared" si="38"/>
        <v>0</v>
      </c>
      <c r="N40" s="260">
        <f t="shared" si="38"/>
        <v>0</v>
      </c>
      <c r="O40" s="261">
        <f t="shared" si="38"/>
        <v>0</v>
      </c>
      <c r="P40" s="262">
        <f t="shared" ref="P40" si="50">SUM(L40:O40)</f>
        <v>30</v>
      </c>
      <c r="Q40" s="185">
        <f t="shared" si="46"/>
        <v>3</v>
      </c>
      <c r="R40" s="142"/>
      <c r="S40" s="140"/>
      <c r="T40" s="140"/>
      <c r="U40" s="244"/>
      <c r="V40" s="217"/>
      <c r="W40" s="142"/>
      <c r="X40" s="140"/>
      <c r="Y40" s="140"/>
      <c r="Z40" s="244"/>
      <c r="AA40" s="139"/>
      <c r="AB40" s="142">
        <v>30</v>
      </c>
      <c r="AC40" s="140"/>
      <c r="AD40" s="140"/>
      <c r="AE40" s="244"/>
      <c r="AF40" s="217">
        <v>3</v>
      </c>
      <c r="AG40" s="142"/>
      <c r="AH40" s="140"/>
      <c r="AI40" s="140"/>
      <c r="AJ40" s="244"/>
      <c r="AK40" s="217"/>
      <c r="AL40" s="183"/>
      <c r="AM40" s="186"/>
      <c r="AN40" s="282"/>
      <c r="AO40" s="283"/>
      <c r="AP40" s="290"/>
      <c r="AQ40" s="277"/>
      <c r="AR40" s="282"/>
      <c r="AS40" s="282"/>
      <c r="AT40" s="283"/>
      <c r="AU40" s="276"/>
      <c r="AV40" s="142"/>
      <c r="AW40" s="140"/>
      <c r="AX40" s="140"/>
      <c r="AY40" s="244"/>
      <c r="AZ40" s="217"/>
      <c r="BA40" s="142"/>
      <c r="BB40" s="140"/>
      <c r="BC40" s="140"/>
      <c r="BD40" s="244"/>
      <c r="BE40" s="217"/>
    </row>
    <row r="41" spans="2:57" ht="24.95" customHeight="1" thickBot="1">
      <c r="B41" s="266"/>
      <c r="C41" s="353"/>
      <c r="D41" s="353"/>
      <c r="E41" s="353"/>
      <c r="F41" s="353"/>
      <c r="G41" s="353"/>
      <c r="H41" s="432"/>
      <c r="I41" s="441" t="s">
        <v>64</v>
      </c>
      <c r="J41" s="532"/>
      <c r="K41" s="328" t="s">
        <v>163</v>
      </c>
      <c r="L41" s="286">
        <f t="shared" si="41"/>
        <v>30</v>
      </c>
      <c r="M41" s="260">
        <f t="shared" si="38"/>
        <v>0</v>
      </c>
      <c r="N41" s="260">
        <f t="shared" si="38"/>
        <v>0</v>
      </c>
      <c r="O41" s="261">
        <f t="shared" si="38"/>
        <v>15</v>
      </c>
      <c r="P41" s="262">
        <f t="shared" si="49"/>
        <v>45</v>
      </c>
      <c r="Q41" s="185">
        <f t="shared" si="46"/>
        <v>5</v>
      </c>
      <c r="R41" s="191"/>
      <c r="S41" s="140"/>
      <c r="T41" s="140"/>
      <c r="U41" s="244"/>
      <c r="V41" s="212"/>
      <c r="W41" s="252"/>
      <c r="X41" s="140"/>
      <c r="Y41" s="140"/>
      <c r="Z41" s="244"/>
      <c r="AA41" s="212"/>
      <c r="AB41" s="191"/>
      <c r="AC41" s="140"/>
      <c r="AD41" s="140"/>
      <c r="AE41" s="244"/>
      <c r="AF41" s="222"/>
      <c r="AG41" s="191"/>
      <c r="AH41" s="140"/>
      <c r="AI41" s="140"/>
      <c r="AJ41" s="244"/>
      <c r="AK41" s="200"/>
      <c r="AL41" s="183"/>
      <c r="AM41" s="282"/>
      <c r="AN41" s="282"/>
      <c r="AO41" s="283"/>
      <c r="AP41" s="290"/>
      <c r="AQ41" s="184">
        <v>30</v>
      </c>
      <c r="AR41" s="186"/>
      <c r="AS41" s="282"/>
      <c r="AT41" s="327">
        <v>15</v>
      </c>
      <c r="AU41" s="276">
        <v>5</v>
      </c>
      <c r="AV41" s="191"/>
      <c r="AW41" s="140"/>
      <c r="AX41" s="140"/>
      <c r="AY41" s="244"/>
      <c r="AZ41" s="214"/>
      <c r="BA41" s="191"/>
      <c r="BB41" s="140"/>
      <c r="BC41" s="140"/>
      <c r="BD41" s="244"/>
      <c r="BE41" s="214"/>
    </row>
    <row r="42" spans="2:57" ht="24.95" customHeight="1" thickBot="1">
      <c r="B42" s="266"/>
      <c r="C42" s="351"/>
      <c r="D42" s="351"/>
      <c r="E42" s="351"/>
      <c r="F42" s="351"/>
      <c r="G42" s="351"/>
      <c r="H42" s="431" t="s">
        <v>124</v>
      </c>
      <c r="I42" s="398" t="s">
        <v>66</v>
      </c>
      <c r="J42" s="421"/>
      <c r="K42" s="422"/>
      <c r="L42" s="286">
        <f t="shared" si="41"/>
        <v>30</v>
      </c>
      <c r="M42" s="260">
        <f t="shared" si="38"/>
        <v>15</v>
      </c>
      <c r="N42" s="260">
        <f t="shared" si="38"/>
        <v>0</v>
      </c>
      <c r="O42" s="261">
        <f t="shared" si="38"/>
        <v>0</v>
      </c>
      <c r="P42" s="262">
        <f t="shared" si="49"/>
        <v>45</v>
      </c>
      <c r="Q42" s="185">
        <f t="shared" si="46"/>
        <v>5</v>
      </c>
      <c r="R42" s="191"/>
      <c r="S42" s="140"/>
      <c r="T42" s="140"/>
      <c r="U42" s="244"/>
      <c r="V42" s="185"/>
      <c r="W42" s="184">
        <v>30</v>
      </c>
      <c r="X42" s="186">
        <v>15</v>
      </c>
      <c r="Y42" s="140"/>
      <c r="Z42" s="244"/>
      <c r="AA42" s="139">
        <v>5</v>
      </c>
      <c r="AB42" s="252"/>
      <c r="AC42" s="140"/>
      <c r="AD42" s="140"/>
      <c r="AE42" s="244"/>
      <c r="AF42" s="222"/>
      <c r="AG42" s="191"/>
      <c r="AH42" s="140"/>
      <c r="AI42" s="140"/>
      <c r="AJ42" s="244"/>
      <c r="AK42" s="222"/>
      <c r="AL42" s="183"/>
      <c r="AM42" s="140"/>
      <c r="AN42" s="140"/>
      <c r="AO42" s="244"/>
      <c r="AP42" s="200"/>
      <c r="AQ42" s="191"/>
      <c r="AR42" s="140"/>
      <c r="AS42" s="140"/>
      <c r="AT42" s="244"/>
      <c r="AU42" s="214"/>
      <c r="AV42" s="191"/>
      <c r="AW42" s="140"/>
      <c r="AX42" s="140"/>
      <c r="AY42" s="244"/>
      <c r="AZ42" s="214"/>
      <c r="BA42" s="191"/>
      <c r="BB42" s="140"/>
      <c r="BC42" s="140"/>
      <c r="BD42" s="244"/>
      <c r="BE42" s="214"/>
    </row>
    <row r="43" spans="2:57" ht="24.95" customHeight="1" thickBot="1">
      <c r="B43" s="266"/>
      <c r="C43" s="353"/>
      <c r="D43" s="353"/>
      <c r="E43" s="353"/>
      <c r="F43" s="353"/>
      <c r="G43" s="353"/>
      <c r="H43" s="432"/>
      <c r="I43" s="398" t="s">
        <v>69</v>
      </c>
      <c r="J43" s="421"/>
      <c r="K43" s="422"/>
      <c r="L43" s="286">
        <f t="shared" si="41"/>
        <v>30</v>
      </c>
      <c r="M43" s="260">
        <f t="shared" si="38"/>
        <v>15</v>
      </c>
      <c r="N43" s="260">
        <f t="shared" si="38"/>
        <v>0</v>
      </c>
      <c r="O43" s="261">
        <f t="shared" si="38"/>
        <v>0</v>
      </c>
      <c r="P43" s="262">
        <f t="shared" ref="P43:P44" si="51">SUM(L43:O43)</f>
        <v>45</v>
      </c>
      <c r="Q43" s="185">
        <f t="shared" si="46"/>
        <v>5</v>
      </c>
      <c r="R43" s="191"/>
      <c r="S43" s="140"/>
      <c r="T43" s="140"/>
      <c r="U43" s="244"/>
      <c r="V43" s="221"/>
      <c r="W43" s="183"/>
      <c r="X43" s="140"/>
      <c r="Y43" s="140"/>
      <c r="Z43" s="244"/>
      <c r="AA43" s="200"/>
      <c r="AB43" s="184">
        <v>30</v>
      </c>
      <c r="AC43" s="186">
        <v>15</v>
      </c>
      <c r="AD43" s="140"/>
      <c r="AE43" s="244"/>
      <c r="AF43" s="221">
        <v>5</v>
      </c>
      <c r="AG43" s="252"/>
      <c r="AH43" s="140"/>
      <c r="AI43" s="140"/>
      <c r="AJ43" s="244"/>
      <c r="AK43" s="222"/>
      <c r="AL43" s="191"/>
      <c r="AM43" s="140"/>
      <c r="AN43" s="140"/>
      <c r="AO43" s="244"/>
      <c r="AP43" s="200"/>
      <c r="AQ43" s="191"/>
      <c r="AR43" s="140"/>
      <c r="AS43" s="140"/>
      <c r="AT43" s="244"/>
      <c r="AU43" s="214"/>
      <c r="AV43" s="191"/>
      <c r="AW43" s="140"/>
      <c r="AX43" s="140"/>
      <c r="AY43" s="244"/>
      <c r="AZ43" s="214"/>
      <c r="BA43" s="191"/>
      <c r="BB43" s="140"/>
      <c r="BC43" s="140"/>
      <c r="BD43" s="244"/>
      <c r="BE43" s="214"/>
    </row>
    <row r="44" spans="2:57" ht="24.95" customHeight="1" thickBot="1">
      <c r="B44" s="266"/>
      <c r="C44" s="353"/>
      <c r="D44" s="353"/>
      <c r="E44" s="353"/>
      <c r="F44" s="353"/>
      <c r="G44" s="353"/>
      <c r="H44" s="432"/>
      <c r="I44" s="398" t="s">
        <v>68</v>
      </c>
      <c r="J44" s="421"/>
      <c r="K44" s="422"/>
      <c r="L44" s="286">
        <f t="shared" si="41"/>
        <v>30</v>
      </c>
      <c r="M44" s="260">
        <f t="shared" si="38"/>
        <v>15</v>
      </c>
      <c r="N44" s="260">
        <f t="shared" si="38"/>
        <v>0</v>
      </c>
      <c r="O44" s="261">
        <f t="shared" si="38"/>
        <v>0</v>
      </c>
      <c r="P44" s="262">
        <f t="shared" si="51"/>
        <v>45</v>
      </c>
      <c r="Q44" s="185">
        <f t="shared" si="46"/>
        <v>3</v>
      </c>
      <c r="R44" s="142"/>
      <c r="S44" s="140"/>
      <c r="T44" s="140"/>
      <c r="U44" s="244"/>
      <c r="V44" s="221"/>
      <c r="W44" s="142"/>
      <c r="X44" s="140"/>
      <c r="Y44" s="140"/>
      <c r="Z44" s="244"/>
      <c r="AA44" s="221"/>
      <c r="AB44" s="224"/>
      <c r="AC44" s="140"/>
      <c r="AD44" s="140"/>
      <c r="AE44" s="244"/>
      <c r="AF44" s="200"/>
      <c r="AG44" s="184">
        <v>30</v>
      </c>
      <c r="AH44" s="186">
        <v>15</v>
      </c>
      <c r="AI44" s="140"/>
      <c r="AJ44" s="244"/>
      <c r="AK44" s="200">
        <v>3</v>
      </c>
      <c r="AL44" s="223"/>
      <c r="AM44" s="140"/>
      <c r="AN44" s="140"/>
      <c r="AO44" s="244"/>
      <c r="AP44" s="200"/>
      <c r="AQ44" s="142"/>
      <c r="AR44" s="140"/>
      <c r="AS44" s="140"/>
      <c r="AT44" s="244"/>
      <c r="AU44" s="221"/>
      <c r="AV44" s="142"/>
      <c r="AW44" s="140"/>
      <c r="AX44" s="140"/>
      <c r="AY44" s="244"/>
      <c r="AZ44" s="221"/>
      <c r="BA44" s="142"/>
      <c r="BB44" s="140"/>
      <c r="BC44" s="140"/>
      <c r="BD44" s="244"/>
      <c r="BE44" s="221"/>
    </row>
    <row r="45" spans="2:57" ht="24.95" customHeight="1" thickBot="1">
      <c r="B45" s="266"/>
      <c r="C45" s="352"/>
      <c r="D45" s="352"/>
      <c r="E45" s="352"/>
      <c r="F45" s="352"/>
      <c r="G45" s="352"/>
      <c r="H45" s="433"/>
      <c r="I45" s="441" t="s">
        <v>65</v>
      </c>
      <c r="J45" s="532"/>
      <c r="K45" s="328" t="s">
        <v>164</v>
      </c>
      <c r="L45" s="286">
        <f t="shared" si="41"/>
        <v>30</v>
      </c>
      <c r="M45" s="260">
        <f t="shared" si="38"/>
        <v>0</v>
      </c>
      <c r="N45" s="260">
        <f t="shared" si="38"/>
        <v>0</v>
      </c>
      <c r="O45" s="261">
        <f t="shared" si="38"/>
        <v>30</v>
      </c>
      <c r="P45" s="262">
        <f t="shared" ref="P45" si="52">SUM(L45:O45)</f>
        <v>60</v>
      </c>
      <c r="Q45" s="185">
        <f t="shared" si="46"/>
        <v>6</v>
      </c>
      <c r="R45" s="142"/>
      <c r="S45" s="140"/>
      <c r="T45" s="140"/>
      <c r="U45" s="244"/>
      <c r="V45" s="139"/>
      <c r="W45" s="142"/>
      <c r="X45" s="140"/>
      <c r="Y45" s="140"/>
      <c r="Z45" s="244"/>
      <c r="AA45" s="139"/>
      <c r="AB45" s="142"/>
      <c r="AC45" s="140"/>
      <c r="AD45" s="140"/>
      <c r="AE45" s="244"/>
      <c r="AF45" s="139"/>
      <c r="AG45" s="224"/>
      <c r="AH45" s="140"/>
      <c r="AI45" s="140"/>
      <c r="AJ45" s="244"/>
      <c r="AK45" s="185"/>
      <c r="AL45" s="184">
        <v>30</v>
      </c>
      <c r="AM45" s="186"/>
      <c r="AN45" s="140"/>
      <c r="AO45" s="244"/>
      <c r="AP45" s="139">
        <v>3</v>
      </c>
      <c r="AQ45" s="142"/>
      <c r="AR45" s="140"/>
      <c r="AS45" s="140"/>
      <c r="AT45" s="327">
        <v>30</v>
      </c>
      <c r="AU45" s="214">
        <v>3</v>
      </c>
      <c r="AV45" s="142"/>
      <c r="AW45" s="140"/>
      <c r="AX45" s="140"/>
      <c r="AY45" s="244"/>
      <c r="AZ45" s="214"/>
      <c r="BA45" s="142"/>
      <c r="BB45" s="140"/>
      <c r="BC45" s="140"/>
      <c r="BD45" s="244"/>
      <c r="BE45" s="214"/>
    </row>
    <row r="46" spans="2:57" ht="24.95" customHeight="1" thickBot="1">
      <c r="B46" s="266"/>
      <c r="C46" s="351"/>
      <c r="D46" s="351"/>
      <c r="E46" s="351"/>
      <c r="F46" s="351"/>
      <c r="G46" s="351"/>
      <c r="H46" s="431" t="s">
        <v>136</v>
      </c>
      <c r="I46" s="398" t="s">
        <v>71</v>
      </c>
      <c r="J46" s="421"/>
      <c r="K46" s="422"/>
      <c r="L46" s="286">
        <f t="shared" si="41"/>
        <v>30</v>
      </c>
      <c r="M46" s="260">
        <f t="shared" si="38"/>
        <v>0</v>
      </c>
      <c r="N46" s="260">
        <f t="shared" si="38"/>
        <v>30</v>
      </c>
      <c r="O46" s="261">
        <f t="shared" si="38"/>
        <v>0</v>
      </c>
      <c r="P46" s="262">
        <f t="shared" ref="P46:P48" si="53">SUM(L46:O46)</f>
        <v>60</v>
      </c>
      <c r="Q46" s="185">
        <f t="shared" si="46"/>
        <v>4</v>
      </c>
      <c r="R46" s="142"/>
      <c r="S46" s="140"/>
      <c r="T46" s="140"/>
      <c r="U46" s="244"/>
      <c r="V46" s="139"/>
      <c r="W46" s="142"/>
      <c r="X46" s="140"/>
      <c r="Y46" s="140"/>
      <c r="Z46" s="244"/>
      <c r="AA46" s="139"/>
      <c r="AB46" s="142"/>
      <c r="AC46" s="338"/>
      <c r="AD46" s="338"/>
      <c r="AE46" s="339"/>
      <c r="AF46" s="139"/>
      <c r="AG46" s="184">
        <v>30</v>
      </c>
      <c r="AH46" s="338"/>
      <c r="AI46" s="338">
        <v>30</v>
      </c>
      <c r="AJ46" s="339"/>
      <c r="AK46" s="139">
        <v>4</v>
      </c>
      <c r="AL46" s="224"/>
      <c r="AM46" s="140"/>
      <c r="AN46" s="140"/>
      <c r="AO46" s="244"/>
      <c r="AP46" s="139"/>
      <c r="AQ46" s="142"/>
      <c r="AR46" s="140"/>
      <c r="AS46" s="140"/>
      <c r="AT46" s="244"/>
      <c r="AU46" s="221"/>
      <c r="AV46" s="142"/>
      <c r="AW46" s="140"/>
      <c r="AX46" s="140"/>
      <c r="AY46" s="244"/>
      <c r="AZ46" s="221"/>
      <c r="BA46" s="142"/>
      <c r="BB46" s="140"/>
      <c r="BC46" s="140"/>
      <c r="BD46" s="244"/>
      <c r="BE46" s="221"/>
    </row>
    <row r="47" spans="2:57" ht="24.95" customHeight="1">
      <c r="B47" s="266"/>
      <c r="C47" s="353"/>
      <c r="D47" s="353"/>
      <c r="E47" s="353"/>
      <c r="F47" s="353"/>
      <c r="G47" s="353"/>
      <c r="H47" s="432"/>
      <c r="I47" s="398" t="s">
        <v>70</v>
      </c>
      <c r="J47" s="421"/>
      <c r="K47" s="422"/>
      <c r="L47" s="286">
        <f t="shared" si="41"/>
        <v>15</v>
      </c>
      <c r="M47" s="260">
        <f t="shared" si="38"/>
        <v>0</v>
      </c>
      <c r="N47" s="260">
        <f t="shared" si="38"/>
        <v>15</v>
      </c>
      <c r="O47" s="261">
        <f t="shared" si="38"/>
        <v>0</v>
      </c>
      <c r="P47" s="262">
        <f t="shared" si="53"/>
        <v>30</v>
      </c>
      <c r="Q47" s="185">
        <f t="shared" si="46"/>
        <v>3.5</v>
      </c>
      <c r="R47" s="142"/>
      <c r="S47" s="140"/>
      <c r="T47" s="140"/>
      <c r="U47" s="244"/>
      <c r="V47" s="139"/>
      <c r="W47" s="142"/>
      <c r="X47" s="140"/>
      <c r="Y47" s="140"/>
      <c r="Z47" s="244"/>
      <c r="AA47" s="139"/>
      <c r="AB47" s="142"/>
      <c r="AC47" s="140"/>
      <c r="AD47" s="140"/>
      <c r="AE47" s="244"/>
      <c r="AF47" s="139"/>
      <c r="AG47" s="142">
        <v>15</v>
      </c>
      <c r="AH47" s="140"/>
      <c r="AI47" s="140">
        <v>15</v>
      </c>
      <c r="AJ47" s="244"/>
      <c r="AK47" s="185">
        <v>3.5</v>
      </c>
      <c r="AL47" s="142"/>
      <c r="AM47" s="140"/>
      <c r="AN47" s="140"/>
      <c r="AO47" s="244"/>
      <c r="AP47" s="139"/>
      <c r="AQ47" s="142"/>
      <c r="AR47" s="140"/>
      <c r="AS47" s="140"/>
      <c r="AT47" s="244"/>
      <c r="AU47" s="221"/>
      <c r="AV47" s="142"/>
      <c r="AW47" s="140"/>
      <c r="AX47" s="140"/>
      <c r="AY47" s="244"/>
      <c r="AZ47" s="221"/>
      <c r="BA47" s="142"/>
      <c r="BB47" s="140"/>
      <c r="BC47" s="140"/>
      <c r="BD47" s="244"/>
      <c r="BE47" s="221"/>
    </row>
    <row r="48" spans="2:57" ht="24.95" customHeight="1">
      <c r="B48" s="266"/>
      <c r="C48" s="353"/>
      <c r="D48" s="353"/>
      <c r="E48" s="353"/>
      <c r="F48" s="353"/>
      <c r="G48" s="353"/>
      <c r="H48" s="432"/>
      <c r="I48" s="398" t="s">
        <v>81</v>
      </c>
      <c r="J48" s="430"/>
      <c r="K48" s="399"/>
      <c r="L48" s="286">
        <f t="shared" si="41"/>
        <v>15</v>
      </c>
      <c r="M48" s="260">
        <f t="shared" si="41"/>
        <v>0</v>
      </c>
      <c r="N48" s="260">
        <f t="shared" si="41"/>
        <v>30</v>
      </c>
      <c r="O48" s="261">
        <f t="shared" si="41"/>
        <v>0</v>
      </c>
      <c r="P48" s="262">
        <f t="shared" si="53"/>
        <v>45</v>
      </c>
      <c r="Q48" s="185">
        <f t="shared" si="46"/>
        <v>3.5</v>
      </c>
      <c r="R48" s="142"/>
      <c r="S48" s="140"/>
      <c r="T48" s="140"/>
      <c r="U48" s="244"/>
      <c r="V48" s="139"/>
      <c r="W48" s="142"/>
      <c r="X48" s="140"/>
      <c r="Y48" s="140"/>
      <c r="Z48" s="244"/>
      <c r="AA48" s="139"/>
      <c r="AB48" s="142"/>
      <c r="AC48" s="140"/>
      <c r="AD48" s="140"/>
      <c r="AE48" s="244"/>
      <c r="AF48" s="139"/>
      <c r="AG48" s="142"/>
      <c r="AH48" s="140"/>
      <c r="AI48" s="140"/>
      <c r="AJ48" s="244"/>
      <c r="AK48" s="185"/>
      <c r="AL48" s="142"/>
      <c r="AM48" s="140"/>
      <c r="AN48" s="140"/>
      <c r="AO48" s="244"/>
      <c r="AP48" s="139"/>
      <c r="AQ48" s="142">
        <v>15</v>
      </c>
      <c r="AR48" s="140"/>
      <c r="AS48" s="140">
        <v>30</v>
      </c>
      <c r="AT48" s="244"/>
      <c r="AU48" s="221">
        <v>3.5</v>
      </c>
      <c r="AV48" s="142"/>
      <c r="AW48" s="140"/>
      <c r="AX48" s="140"/>
      <c r="AY48" s="244"/>
      <c r="AZ48" s="221"/>
      <c r="BA48" s="142"/>
      <c r="BB48" s="140"/>
      <c r="BC48" s="140"/>
      <c r="BD48" s="244"/>
      <c r="BE48" s="221"/>
    </row>
    <row r="49" spans="2:57" ht="24.95" customHeight="1">
      <c r="B49" s="397"/>
      <c r="C49" s="353"/>
      <c r="D49" s="353"/>
      <c r="E49" s="353"/>
      <c r="F49" s="353"/>
      <c r="G49" s="353"/>
      <c r="H49" s="432"/>
      <c r="I49" s="439" t="s">
        <v>137</v>
      </c>
      <c r="J49" s="441" t="s">
        <v>145</v>
      </c>
      <c r="K49" s="442"/>
      <c r="L49" s="438">
        <f t="shared" si="41"/>
        <v>0</v>
      </c>
      <c r="M49" s="423">
        <f t="shared" si="41"/>
        <v>0</v>
      </c>
      <c r="N49" s="423">
        <f t="shared" si="41"/>
        <v>0</v>
      </c>
      <c r="O49" s="434">
        <f t="shared" si="41"/>
        <v>30</v>
      </c>
      <c r="P49" s="377">
        <f t="shared" ref="P49" si="54">SUM(L49:O49)</f>
        <v>30</v>
      </c>
      <c r="Q49" s="368">
        <f t="shared" si="46"/>
        <v>4</v>
      </c>
      <c r="R49" s="406"/>
      <c r="S49" s="408"/>
      <c r="T49" s="408"/>
      <c r="U49" s="410"/>
      <c r="V49" s="368"/>
      <c r="W49" s="406"/>
      <c r="X49" s="408"/>
      <c r="Y49" s="408"/>
      <c r="Z49" s="410"/>
      <c r="AA49" s="368"/>
      <c r="AB49" s="406"/>
      <c r="AC49" s="408"/>
      <c r="AD49" s="408"/>
      <c r="AE49" s="410"/>
      <c r="AF49" s="368"/>
      <c r="AG49" s="406"/>
      <c r="AH49" s="408"/>
      <c r="AI49" s="408"/>
      <c r="AJ49" s="410"/>
      <c r="AK49" s="368"/>
      <c r="AL49" s="406"/>
      <c r="AM49" s="408"/>
      <c r="AN49" s="408"/>
      <c r="AO49" s="410"/>
      <c r="AP49" s="368"/>
      <c r="AQ49" s="406"/>
      <c r="AR49" s="408"/>
      <c r="AS49" s="408"/>
      <c r="AT49" s="410"/>
      <c r="AU49" s="368"/>
      <c r="AV49" s="406"/>
      <c r="AW49" s="408"/>
      <c r="AX49" s="408"/>
      <c r="AY49" s="485">
        <v>30</v>
      </c>
      <c r="AZ49" s="368">
        <v>4</v>
      </c>
      <c r="BA49" s="406"/>
      <c r="BB49" s="408"/>
      <c r="BC49" s="408"/>
      <c r="BD49" s="410"/>
      <c r="BE49" s="368"/>
    </row>
    <row r="50" spans="2:57" ht="24.95" customHeight="1">
      <c r="B50" s="397"/>
      <c r="C50" s="352"/>
      <c r="D50" s="352"/>
      <c r="E50" s="352"/>
      <c r="F50" s="352"/>
      <c r="G50" s="352"/>
      <c r="H50" s="433"/>
      <c r="I50" s="440"/>
      <c r="J50" s="441" t="s">
        <v>143</v>
      </c>
      <c r="K50" s="442"/>
      <c r="L50" s="438"/>
      <c r="M50" s="423"/>
      <c r="N50" s="423"/>
      <c r="O50" s="434"/>
      <c r="P50" s="378"/>
      <c r="Q50" s="369"/>
      <c r="R50" s="407"/>
      <c r="S50" s="409"/>
      <c r="T50" s="409"/>
      <c r="U50" s="411"/>
      <c r="V50" s="369"/>
      <c r="W50" s="407"/>
      <c r="X50" s="409"/>
      <c r="Y50" s="409"/>
      <c r="Z50" s="411"/>
      <c r="AA50" s="369"/>
      <c r="AB50" s="407"/>
      <c r="AC50" s="409"/>
      <c r="AD50" s="409"/>
      <c r="AE50" s="411"/>
      <c r="AF50" s="369"/>
      <c r="AG50" s="407"/>
      <c r="AH50" s="409"/>
      <c r="AI50" s="409"/>
      <c r="AJ50" s="411"/>
      <c r="AK50" s="369"/>
      <c r="AL50" s="407"/>
      <c r="AM50" s="409"/>
      <c r="AN50" s="409"/>
      <c r="AO50" s="411"/>
      <c r="AP50" s="369"/>
      <c r="AQ50" s="407"/>
      <c r="AR50" s="409"/>
      <c r="AS50" s="409"/>
      <c r="AT50" s="411"/>
      <c r="AU50" s="369"/>
      <c r="AV50" s="407"/>
      <c r="AW50" s="409"/>
      <c r="AX50" s="409"/>
      <c r="AY50" s="486"/>
      <c r="AZ50" s="369"/>
      <c r="BA50" s="407"/>
      <c r="BB50" s="409"/>
      <c r="BC50" s="409"/>
      <c r="BD50" s="411"/>
      <c r="BE50" s="369"/>
    </row>
    <row r="51" spans="2:57" ht="24.95" customHeight="1" thickBot="1">
      <c r="B51" s="292"/>
      <c r="C51" s="353"/>
      <c r="D51" s="353"/>
      <c r="E51" s="353"/>
      <c r="F51" s="353"/>
      <c r="G51" s="353"/>
      <c r="H51" s="523" t="s">
        <v>131</v>
      </c>
      <c r="I51" s="526" t="s">
        <v>128</v>
      </c>
      <c r="J51" s="527"/>
      <c r="K51" s="528"/>
      <c r="L51" s="286">
        <f t="shared" si="41"/>
        <v>15</v>
      </c>
      <c r="M51" s="260">
        <f t="shared" si="41"/>
        <v>0</v>
      </c>
      <c r="N51" s="260">
        <f t="shared" si="41"/>
        <v>15</v>
      </c>
      <c r="O51" s="261">
        <f t="shared" si="41"/>
        <v>0</v>
      </c>
      <c r="P51" s="280">
        <f t="shared" ref="P51:P52" si="55">SUM(L51:O51)</f>
        <v>30</v>
      </c>
      <c r="Q51" s="275">
        <f t="shared" si="46"/>
        <v>3</v>
      </c>
      <c r="R51" s="190"/>
      <c r="S51" s="144"/>
      <c r="T51" s="282"/>
      <c r="U51" s="283"/>
      <c r="V51" s="139"/>
      <c r="W51" s="190"/>
      <c r="X51" s="144"/>
      <c r="Y51" s="282"/>
      <c r="Z51" s="283"/>
      <c r="AA51" s="139"/>
      <c r="AB51" s="190"/>
      <c r="AC51" s="144"/>
      <c r="AD51" s="282"/>
      <c r="AE51" s="283"/>
      <c r="AF51" s="139"/>
      <c r="AG51" s="190">
        <v>15</v>
      </c>
      <c r="AH51" s="144"/>
      <c r="AI51" s="282">
        <v>15</v>
      </c>
      <c r="AJ51" s="283"/>
      <c r="AK51" s="139">
        <v>3</v>
      </c>
      <c r="AL51" s="190"/>
      <c r="AM51" s="144"/>
      <c r="AN51" s="282"/>
      <c r="AO51" s="283"/>
      <c r="AP51" s="139"/>
      <c r="AQ51" s="190"/>
      <c r="AR51" s="144"/>
      <c r="AS51" s="282"/>
      <c r="AT51" s="283"/>
      <c r="AU51" s="139"/>
      <c r="AV51" s="190"/>
      <c r="AW51" s="144"/>
      <c r="AX51" s="282"/>
      <c r="AY51" s="283"/>
      <c r="AZ51" s="139"/>
      <c r="BA51" s="190"/>
      <c r="BB51" s="144"/>
      <c r="BC51" s="282"/>
      <c r="BD51" s="283"/>
      <c r="BE51" s="139"/>
    </row>
    <row r="52" spans="2:57" ht="24.95" customHeight="1" thickBot="1">
      <c r="B52" s="292"/>
      <c r="C52" s="353"/>
      <c r="D52" s="353"/>
      <c r="E52" s="353"/>
      <c r="F52" s="353"/>
      <c r="G52" s="353"/>
      <c r="H52" s="524"/>
      <c r="I52" s="529" t="s">
        <v>159</v>
      </c>
      <c r="J52" s="530"/>
      <c r="K52" s="531"/>
      <c r="L52" s="286">
        <f t="shared" si="41"/>
        <v>15</v>
      </c>
      <c r="M52" s="260">
        <f t="shared" si="41"/>
        <v>0</v>
      </c>
      <c r="N52" s="260">
        <f t="shared" si="41"/>
        <v>30</v>
      </c>
      <c r="O52" s="261">
        <f t="shared" si="41"/>
        <v>0</v>
      </c>
      <c r="P52" s="280">
        <f t="shared" si="55"/>
        <v>45</v>
      </c>
      <c r="Q52" s="275">
        <f t="shared" si="46"/>
        <v>4</v>
      </c>
      <c r="R52" s="190"/>
      <c r="S52" s="144"/>
      <c r="T52" s="282"/>
      <c r="U52" s="283"/>
      <c r="V52" s="139"/>
      <c r="W52" s="190"/>
      <c r="X52" s="144"/>
      <c r="Y52" s="282"/>
      <c r="Z52" s="283"/>
      <c r="AA52" s="139"/>
      <c r="AB52" s="190"/>
      <c r="AC52" s="144"/>
      <c r="AD52" s="282"/>
      <c r="AE52" s="283"/>
      <c r="AF52" s="139"/>
      <c r="AG52" s="190"/>
      <c r="AH52" s="144"/>
      <c r="AI52" s="282"/>
      <c r="AJ52" s="283"/>
      <c r="AK52" s="139"/>
      <c r="AL52" s="184">
        <v>15</v>
      </c>
      <c r="AM52" s="144"/>
      <c r="AN52" s="282">
        <v>30</v>
      </c>
      <c r="AO52" s="283"/>
      <c r="AP52" s="139">
        <v>4</v>
      </c>
      <c r="AQ52" s="190"/>
      <c r="AR52" s="144"/>
      <c r="AS52" s="282"/>
      <c r="AT52" s="283"/>
      <c r="AU52" s="139"/>
      <c r="AV52" s="190"/>
      <c r="AW52" s="144"/>
      <c r="AX52" s="282"/>
      <c r="AY52" s="283"/>
      <c r="AZ52" s="139"/>
      <c r="BA52" s="190"/>
      <c r="BB52" s="144"/>
      <c r="BC52" s="282"/>
      <c r="BD52" s="283"/>
      <c r="BE52" s="139"/>
    </row>
    <row r="53" spans="2:57" ht="24.95" customHeight="1">
      <c r="B53" s="292"/>
      <c r="C53" s="353"/>
      <c r="D53" s="353"/>
      <c r="E53" s="353"/>
      <c r="F53" s="353"/>
      <c r="G53" s="353"/>
      <c r="H53" s="524"/>
      <c r="I53" s="398" t="s">
        <v>82</v>
      </c>
      <c r="J53" s="430"/>
      <c r="K53" s="399"/>
      <c r="L53" s="286">
        <f t="shared" ref="L53:O57" si="56">SUMIF($R$6:$BE$6,L$6,$R53:$BE53)</f>
        <v>30</v>
      </c>
      <c r="M53" s="260">
        <f t="shared" si="56"/>
        <v>15</v>
      </c>
      <c r="N53" s="260">
        <f t="shared" si="56"/>
        <v>0</v>
      </c>
      <c r="O53" s="261">
        <f t="shared" si="56"/>
        <v>0</v>
      </c>
      <c r="P53" s="280">
        <f t="shared" ref="P53:P54" si="57">SUM(L53:O53)</f>
        <v>45</v>
      </c>
      <c r="Q53" s="275">
        <f t="shared" si="46"/>
        <v>3.5</v>
      </c>
      <c r="R53" s="190"/>
      <c r="S53" s="144"/>
      <c r="T53" s="282"/>
      <c r="U53" s="283"/>
      <c r="V53" s="139"/>
      <c r="W53" s="190"/>
      <c r="X53" s="144"/>
      <c r="Y53" s="282"/>
      <c r="Z53" s="283"/>
      <c r="AA53" s="139"/>
      <c r="AB53" s="190"/>
      <c r="AC53" s="144"/>
      <c r="AD53" s="282"/>
      <c r="AE53" s="283"/>
      <c r="AF53" s="139"/>
      <c r="AG53" s="190"/>
      <c r="AH53" s="144"/>
      <c r="AI53" s="282"/>
      <c r="AJ53" s="283"/>
      <c r="AK53" s="139"/>
      <c r="AL53" s="190">
        <v>30</v>
      </c>
      <c r="AM53" s="144">
        <v>15</v>
      </c>
      <c r="AN53" s="282"/>
      <c r="AO53" s="283"/>
      <c r="AP53" s="139">
        <v>3.5</v>
      </c>
      <c r="AQ53" s="190"/>
      <c r="AR53" s="144"/>
      <c r="AS53" s="282"/>
      <c r="AT53" s="283"/>
      <c r="AU53" s="139"/>
      <c r="AV53" s="190"/>
      <c r="AW53" s="144"/>
      <c r="AX53" s="282"/>
      <c r="AY53" s="283"/>
      <c r="AZ53" s="139"/>
      <c r="BA53" s="190"/>
      <c r="BB53" s="144"/>
      <c r="BC53" s="282"/>
      <c r="BD53" s="283"/>
      <c r="BE53" s="139"/>
    </row>
    <row r="54" spans="2:57" ht="24.95" customHeight="1">
      <c r="B54" s="292"/>
      <c r="C54" s="353"/>
      <c r="D54" s="353"/>
      <c r="E54" s="353"/>
      <c r="F54" s="353"/>
      <c r="G54" s="353"/>
      <c r="H54" s="525"/>
      <c r="I54" s="398" t="s">
        <v>135</v>
      </c>
      <c r="J54" s="430"/>
      <c r="K54" s="399"/>
      <c r="L54" s="287">
        <f t="shared" si="56"/>
        <v>15</v>
      </c>
      <c r="M54" s="324">
        <f t="shared" si="56"/>
        <v>0</v>
      </c>
      <c r="N54" s="324">
        <f t="shared" si="56"/>
        <v>0</v>
      </c>
      <c r="O54" s="325">
        <f t="shared" si="56"/>
        <v>0</v>
      </c>
      <c r="P54" s="280">
        <f t="shared" si="57"/>
        <v>15</v>
      </c>
      <c r="Q54" s="275">
        <f t="shared" si="46"/>
        <v>2</v>
      </c>
      <c r="R54" s="284"/>
      <c r="S54" s="285"/>
      <c r="T54" s="278"/>
      <c r="U54" s="273"/>
      <c r="V54" s="275"/>
      <c r="W54" s="284"/>
      <c r="X54" s="285"/>
      <c r="Y54" s="278"/>
      <c r="Z54" s="273"/>
      <c r="AA54" s="275"/>
      <c r="AB54" s="284"/>
      <c r="AC54" s="285"/>
      <c r="AD54" s="278"/>
      <c r="AE54" s="273"/>
      <c r="AF54" s="275"/>
      <c r="AG54" s="284">
        <v>15</v>
      </c>
      <c r="AH54" s="285"/>
      <c r="AI54" s="278"/>
      <c r="AJ54" s="273"/>
      <c r="AK54" s="275">
        <v>2</v>
      </c>
      <c r="AL54" s="284"/>
      <c r="AM54" s="285"/>
      <c r="AN54" s="278"/>
      <c r="AO54" s="273"/>
      <c r="AP54" s="275"/>
      <c r="AQ54" s="284"/>
      <c r="AR54" s="285"/>
      <c r="AS54" s="278"/>
      <c r="AT54" s="273"/>
      <c r="AU54" s="275"/>
      <c r="AV54" s="284"/>
      <c r="AW54" s="285"/>
      <c r="AX54" s="278"/>
      <c r="AY54" s="273"/>
      <c r="AZ54" s="275"/>
      <c r="BA54" s="284"/>
      <c r="BB54" s="285"/>
      <c r="BC54" s="278"/>
      <c r="BD54" s="273"/>
      <c r="BE54" s="275"/>
    </row>
    <row r="55" spans="2:57" ht="24.95" customHeight="1">
      <c r="B55" s="292"/>
      <c r="C55" s="357"/>
      <c r="D55" s="357"/>
      <c r="E55" s="357"/>
      <c r="F55" s="357"/>
      <c r="G55" s="357"/>
      <c r="H55" s="520" t="s">
        <v>157</v>
      </c>
      <c r="I55" s="521"/>
      <c r="J55" s="521"/>
      <c r="K55" s="522"/>
      <c r="L55" s="316">
        <f t="shared" ref="L55:R55" si="58">SUM(L56:L72)</f>
        <v>150</v>
      </c>
      <c r="M55" s="317">
        <f t="shared" si="58"/>
        <v>0</v>
      </c>
      <c r="N55" s="317">
        <f t="shared" si="58"/>
        <v>165</v>
      </c>
      <c r="O55" s="318">
        <f t="shared" si="58"/>
        <v>0</v>
      </c>
      <c r="P55" s="319">
        <f t="shared" si="58"/>
        <v>315</v>
      </c>
      <c r="Q55" s="316">
        <f t="shared" si="58"/>
        <v>30.5</v>
      </c>
      <c r="R55" s="316">
        <f t="shared" si="58"/>
        <v>0</v>
      </c>
      <c r="S55" s="317">
        <f t="shared" ref="S55:BE55" si="59">SUM(S56:S72)</f>
        <v>0</v>
      </c>
      <c r="T55" s="317">
        <f t="shared" si="59"/>
        <v>0</v>
      </c>
      <c r="U55" s="320">
        <f t="shared" si="59"/>
        <v>0</v>
      </c>
      <c r="V55" s="316">
        <f t="shared" si="59"/>
        <v>0</v>
      </c>
      <c r="W55" s="316">
        <f t="shared" si="59"/>
        <v>0</v>
      </c>
      <c r="X55" s="317">
        <f t="shared" si="59"/>
        <v>0</v>
      </c>
      <c r="Y55" s="317">
        <f t="shared" si="59"/>
        <v>0</v>
      </c>
      <c r="Z55" s="320">
        <f t="shared" si="59"/>
        <v>0</v>
      </c>
      <c r="AA55" s="316">
        <f t="shared" si="59"/>
        <v>0</v>
      </c>
      <c r="AB55" s="316">
        <f t="shared" si="59"/>
        <v>0</v>
      </c>
      <c r="AC55" s="317">
        <f t="shared" si="59"/>
        <v>0</v>
      </c>
      <c r="AD55" s="317">
        <f t="shared" si="59"/>
        <v>0</v>
      </c>
      <c r="AE55" s="320">
        <f t="shared" si="59"/>
        <v>0</v>
      </c>
      <c r="AF55" s="316">
        <f t="shared" si="59"/>
        <v>0</v>
      </c>
      <c r="AG55" s="316">
        <f t="shared" si="59"/>
        <v>30</v>
      </c>
      <c r="AH55" s="317">
        <f t="shared" si="59"/>
        <v>0</v>
      </c>
      <c r="AI55" s="317">
        <f t="shared" si="59"/>
        <v>0</v>
      </c>
      <c r="AJ55" s="320">
        <f t="shared" si="59"/>
        <v>0</v>
      </c>
      <c r="AK55" s="316">
        <f t="shared" si="59"/>
        <v>2.5</v>
      </c>
      <c r="AL55" s="316">
        <f t="shared" si="59"/>
        <v>45</v>
      </c>
      <c r="AM55" s="317">
        <f t="shared" si="59"/>
        <v>0</v>
      </c>
      <c r="AN55" s="317">
        <f t="shared" si="59"/>
        <v>90</v>
      </c>
      <c r="AO55" s="320">
        <f t="shared" si="59"/>
        <v>0</v>
      </c>
      <c r="AP55" s="316">
        <f t="shared" si="59"/>
        <v>13</v>
      </c>
      <c r="AQ55" s="316">
        <f t="shared" si="59"/>
        <v>15</v>
      </c>
      <c r="AR55" s="317">
        <f t="shared" si="59"/>
        <v>0</v>
      </c>
      <c r="AS55" s="317">
        <f t="shared" si="59"/>
        <v>30</v>
      </c>
      <c r="AT55" s="320">
        <f t="shared" si="59"/>
        <v>0</v>
      </c>
      <c r="AU55" s="316">
        <f t="shared" si="59"/>
        <v>3.5</v>
      </c>
      <c r="AV55" s="316">
        <f t="shared" si="59"/>
        <v>30</v>
      </c>
      <c r="AW55" s="317">
        <f t="shared" si="59"/>
        <v>0</v>
      </c>
      <c r="AX55" s="317">
        <f t="shared" si="59"/>
        <v>45</v>
      </c>
      <c r="AY55" s="320">
        <f t="shared" si="59"/>
        <v>0</v>
      </c>
      <c r="AZ55" s="316">
        <f t="shared" si="59"/>
        <v>6.5</v>
      </c>
      <c r="BA55" s="316">
        <f t="shared" si="59"/>
        <v>30</v>
      </c>
      <c r="BB55" s="317">
        <f t="shared" si="59"/>
        <v>0</v>
      </c>
      <c r="BC55" s="317">
        <f t="shared" si="59"/>
        <v>0</v>
      </c>
      <c r="BD55" s="320">
        <f t="shared" si="59"/>
        <v>0</v>
      </c>
      <c r="BE55" s="319">
        <f t="shared" si="59"/>
        <v>5</v>
      </c>
    </row>
    <row r="56" spans="2:57" ht="24.95" customHeight="1">
      <c r="B56" s="266"/>
      <c r="C56" s="351"/>
      <c r="D56" s="351"/>
      <c r="E56" s="351"/>
      <c r="F56" s="351"/>
      <c r="G56" s="351"/>
      <c r="H56" s="435" t="s">
        <v>123</v>
      </c>
      <c r="I56" s="398" t="s">
        <v>73</v>
      </c>
      <c r="J56" s="421"/>
      <c r="K56" s="422"/>
      <c r="L56" s="321">
        <f t="shared" si="56"/>
        <v>30</v>
      </c>
      <c r="M56" s="322">
        <f t="shared" si="56"/>
        <v>0</v>
      </c>
      <c r="N56" s="322">
        <f t="shared" si="56"/>
        <v>30</v>
      </c>
      <c r="O56" s="323">
        <f t="shared" si="56"/>
        <v>0</v>
      </c>
      <c r="P56" s="281">
        <f t="shared" si="47"/>
        <v>60</v>
      </c>
      <c r="Q56" s="290">
        <f t="shared" si="46"/>
        <v>4.5</v>
      </c>
      <c r="R56" s="228"/>
      <c r="S56" s="288"/>
      <c r="T56" s="279"/>
      <c r="U56" s="274"/>
      <c r="V56" s="276"/>
      <c r="W56" s="228"/>
      <c r="X56" s="288"/>
      <c r="Y56" s="279"/>
      <c r="Z56" s="274"/>
      <c r="AA56" s="276"/>
      <c r="AB56" s="228"/>
      <c r="AC56" s="288"/>
      <c r="AD56" s="279"/>
      <c r="AE56" s="274"/>
      <c r="AF56" s="276"/>
      <c r="AG56" s="228">
        <v>30</v>
      </c>
      <c r="AH56" s="288"/>
      <c r="AI56" s="279"/>
      <c r="AJ56" s="274"/>
      <c r="AK56" s="276">
        <v>2.5</v>
      </c>
      <c r="AL56" s="228"/>
      <c r="AM56" s="288"/>
      <c r="AN56" s="279">
        <v>30</v>
      </c>
      <c r="AO56" s="274"/>
      <c r="AP56" s="276">
        <v>2</v>
      </c>
      <c r="AQ56" s="228"/>
      <c r="AR56" s="288"/>
      <c r="AS56" s="279"/>
      <c r="AT56" s="274"/>
      <c r="AU56" s="276"/>
      <c r="AV56" s="228"/>
      <c r="AW56" s="288"/>
      <c r="AX56" s="279"/>
      <c r="AY56" s="274"/>
      <c r="AZ56" s="276"/>
      <c r="BA56" s="228"/>
      <c r="BB56" s="288"/>
      <c r="BC56" s="279"/>
      <c r="BD56" s="274"/>
      <c r="BE56" s="276"/>
    </row>
    <row r="57" spans="2:57" ht="24.95" customHeight="1">
      <c r="B57" s="397"/>
      <c r="C57" s="353"/>
      <c r="D57" s="353"/>
      <c r="E57" s="353"/>
      <c r="F57" s="353"/>
      <c r="G57" s="353"/>
      <c r="H57" s="436"/>
      <c r="I57" s="405" t="s">
        <v>87</v>
      </c>
      <c r="J57" s="398" t="s">
        <v>89</v>
      </c>
      <c r="K57" s="399"/>
      <c r="L57" s="438">
        <f t="shared" si="56"/>
        <v>15</v>
      </c>
      <c r="M57" s="423">
        <f t="shared" si="56"/>
        <v>0</v>
      </c>
      <c r="N57" s="423">
        <f t="shared" si="56"/>
        <v>15</v>
      </c>
      <c r="O57" s="434">
        <f t="shared" si="56"/>
        <v>0</v>
      </c>
      <c r="P57" s="377">
        <f t="shared" ref="P57" si="60">SUM(L57:O57)</f>
        <v>30</v>
      </c>
      <c r="Q57" s="368">
        <f t="shared" si="46"/>
        <v>3</v>
      </c>
      <c r="R57" s="366"/>
      <c r="S57" s="366"/>
      <c r="T57" s="408"/>
      <c r="U57" s="410"/>
      <c r="V57" s="368"/>
      <c r="W57" s="412"/>
      <c r="X57" s="408"/>
      <c r="Y57" s="408"/>
      <c r="Z57" s="410"/>
      <c r="AA57" s="368"/>
      <c r="AB57" s="414"/>
      <c r="AC57" s="416"/>
      <c r="AD57" s="408"/>
      <c r="AE57" s="410"/>
      <c r="AF57" s="368"/>
      <c r="AG57" s="406"/>
      <c r="AH57" s="408"/>
      <c r="AI57" s="408"/>
      <c r="AJ57" s="410"/>
      <c r="AK57" s="368"/>
      <c r="AL57" s="385">
        <v>15</v>
      </c>
      <c r="AM57" s="408"/>
      <c r="AN57" s="408">
        <v>15</v>
      </c>
      <c r="AO57" s="410"/>
      <c r="AP57" s="368">
        <v>3</v>
      </c>
      <c r="AQ57" s="406"/>
      <c r="AR57" s="408"/>
      <c r="AS57" s="408"/>
      <c r="AT57" s="410"/>
      <c r="AU57" s="368"/>
      <c r="AV57" s="406"/>
      <c r="AW57" s="408"/>
      <c r="AX57" s="408"/>
      <c r="AY57" s="410"/>
      <c r="AZ57" s="368"/>
      <c r="BA57" s="406"/>
      <c r="BB57" s="408"/>
      <c r="BC57" s="408"/>
      <c r="BD57" s="410"/>
      <c r="BE57" s="368"/>
    </row>
    <row r="58" spans="2:57" ht="24.95" customHeight="1">
      <c r="B58" s="397"/>
      <c r="C58" s="353"/>
      <c r="D58" s="353"/>
      <c r="E58" s="353"/>
      <c r="F58" s="353"/>
      <c r="G58" s="353"/>
      <c r="H58" s="436"/>
      <c r="I58" s="405"/>
      <c r="J58" s="398" t="s">
        <v>90</v>
      </c>
      <c r="K58" s="399"/>
      <c r="L58" s="438"/>
      <c r="M58" s="423"/>
      <c r="N58" s="423"/>
      <c r="O58" s="434"/>
      <c r="P58" s="378"/>
      <c r="Q58" s="369"/>
      <c r="R58" s="367"/>
      <c r="S58" s="367"/>
      <c r="T58" s="409"/>
      <c r="U58" s="411"/>
      <c r="V58" s="369"/>
      <c r="W58" s="413"/>
      <c r="X58" s="409"/>
      <c r="Y58" s="409"/>
      <c r="Z58" s="411"/>
      <c r="AA58" s="369"/>
      <c r="AB58" s="415"/>
      <c r="AC58" s="417"/>
      <c r="AD58" s="409"/>
      <c r="AE58" s="411"/>
      <c r="AF58" s="369"/>
      <c r="AG58" s="407"/>
      <c r="AH58" s="409"/>
      <c r="AI58" s="409"/>
      <c r="AJ58" s="411"/>
      <c r="AK58" s="369"/>
      <c r="AL58" s="386"/>
      <c r="AM58" s="409"/>
      <c r="AN58" s="409"/>
      <c r="AO58" s="411"/>
      <c r="AP58" s="369"/>
      <c r="AQ58" s="407"/>
      <c r="AR58" s="409"/>
      <c r="AS58" s="409"/>
      <c r="AT58" s="411"/>
      <c r="AU58" s="369"/>
      <c r="AV58" s="454"/>
      <c r="AW58" s="409"/>
      <c r="AX58" s="409"/>
      <c r="AY58" s="411"/>
      <c r="AZ58" s="369"/>
      <c r="BA58" s="407"/>
      <c r="BB58" s="409"/>
      <c r="BC58" s="409"/>
      <c r="BD58" s="411"/>
      <c r="BE58" s="369"/>
    </row>
    <row r="59" spans="2:57" ht="24.95" customHeight="1">
      <c r="B59" s="397"/>
      <c r="C59" s="353"/>
      <c r="D59" s="353"/>
      <c r="E59" s="353"/>
      <c r="F59" s="353"/>
      <c r="G59" s="353"/>
      <c r="H59" s="436"/>
      <c r="I59" s="405" t="s">
        <v>88</v>
      </c>
      <c r="J59" s="400" t="s">
        <v>91</v>
      </c>
      <c r="K59" s="401"/>
      <c r="L59" s="438">
        <f t="shared" ref="L59:O59" si="61">SUMIF($R$6:$BE$6,L$6,$R59:$BE59)</f>
        <v>15</v>
      </c>
      <c r="M59" s="423">
        <f t="shared" si="61"/>
        <v>0</v>
      </c>
      <c r="N59" s="423">
        <f t="shared" si="61"/>
        <v>15</v>
      </c>
      <c r="O59" s="434">
        <f t="shared" si="61"/>
        <v>0</v>
      </c>
      <c r="P59" s="377">
        <f t="shared" ref="P59" si="62">SUM(L59:O59)</f>
        <v>30</v>
      </c>
      <c r="Q59" s="368">
        <f t="shared" si="46"/>
        <v>3</v>
      </c>
      <c r="R59" s="366"/>
      <c r="S59" s="366"/>
      <c r="T59" s="408"/>
      <c r="U59" s="410"/>
      <c r="V59" s="368"/>
      <c r="W59" s="412"/>
      <c r="X59" s="408"/>
      <c r="Y59" s="408"/>
      <c r="Z59" s="410"/>
      <c r="AA59" s="368"/>
      <c r="AB59" s="414"/>
      <c r="AC59" s="416"/>
      <c r="AD59" s="408"/>
      <c r="AE59" s="410"/>
      <c r="AF59" s="368"/>
      <c r="AG59" s="406"/>
      <c r="AH59" s="408"/>
      <c r="AI59" s="408"/>
      <c r="AJ59" s="410"/>
      <c r="AK59" s="368"/>
      <c r="AL59" s="385"/>
      <c r="AM59" s="408"/>
      <c r="AN59" s="408"/>
      <c r="AO59" s="410"/>
      <c r="AP59" s="368"/>
      <c r="AQ59" s="406"/>
      <c r="AR59" s="408"/>
      <c r="AS59" s="408"/>
      <c r="AT59" s="410"/>
      <c r="AU59" s="418"/>
      <c r="AV59" s="406">
        <v>15</v>
      </c>
      <c r="AW59" s="416"/>
      <c r="AX59" s="408">
        <v>15</v>
      </c>
      <c r="AY59" s="410"/>
      <c r="AZ59" s="368">
        <v>3</v>
      </c>
      <c r="BA59" s="406"/>
      <c r="BB59" s="408"/>
      <c r="BC59" s="408"/>
      <c r="BD59" s="410"/>
      <c r="BE59" s="368"/>
    </row>
    <row r="60" spans="2:57" ht="24.95" customHeight="1">
      <c r="B60" s="397"/>
      <c r="C60" s="352"/>
      <c r="D60" s="352"/>
      <c r="E60" s="352"/>
      <c r="F60" s="352"/>
      <c r="G60" s="352"/>
      <c r="H60" s="437"/>
      <c r="I60" s="405"/>
      <c r="J60" s="400" t="s">
        <v>75</v>
      </c>
      <c r="K60" s="401"/>
      <c r="L60" s="438"/>
      <c r="M60" s="423"/>
      <c r="N60" s="423"/>
      <c r="O60" s="434"/>
      <c r="P60" s="378"/>
      <c r="Q60" s="369"/>
      <c r="R60" s="367"/>
      <c r="S60" s="367"/>
      <c r="T60" s="409"/>
      <c r="U60" s="411"/>
      <c r="V60" s="369"/>
      <c r="W60" s="413"/>
      <c r="X60" s="409"/>
      <c r="Y60" s="409"/>
      <c r="Z60" s="411"/>
      <c r="AA60" s="369"/>
      <c r="AB60" s="415"/>
      <c r="AC60" s="417"/>
      <c r="AD60" s="409"/>
      <c r="AE60" s="411"/>
      <c r="AF60" s="369"/>
      <c r="AG60" s="407"/>
      <c r="AH60" s="409"/>
      <c r="AI60" s="409"/>
      <c r="AJ60" s="411"/>
      <c r="AK60" s="369"/>
      <c r="AL60" s="386"/>
      <c r="AM60" s="409"/>
      <c r="AN60" s="409"/>
      <c r="AO60" s="411"/>
      <c r="AP60" s="369"/>
      <c r="AQ60" s="407"/>
      <c r="AR60" s="409"/>
      <c r="AS60" s="409"/>
      <c r="AT60" s="411"/>
      <c r="AU60" s="419"/>
      <c r="AV60" s="407"/>
      <c r="AW60" s="417"/>
      <c r="AX60" s="409"/>
      <c r="AY60" s="411"/>
      <c r="AZ60" s="369"/>
      <c r="BA60" s="407"/>
      <c r="BB60" s="409"/>
      <c r="BC60" s="409"/>
      <c r="BD60" s="411"/>
      <c r="BE60" s="369"/>
    </row>
    <row r="61" spans="2:57" ht="27" customHeight="1">
      <c r="B61" s="266"/>
      <c r="C61" s="218"/>
      <c r="D61" s="218"/>
      <c r="E61" s="218"/>
      <c r="F61" s="218"/>
      <c r="G61" s="218"/>
      <c r="H61" s="402" t="s">
        <v>130</v>
      </c>
      <c r="I61" s="391" t="s">
        <v>141</v>
      </c>
      <c r="J61" s="396" t="s">
        <v>142</v>
      </c>
      <c r="K61" s="396"/>
      <c r="L61" s="286">
        <f t="shared" ref="L61:O72" si="63">SUMIF($R$6:$BE$6,L$6,$R61:$BE61)</f>
        <v>15</v>
      </c>
      <c r="M61" s="260">
        <f t="shared" si="63"/>
        <v>0</v>
      </c>
      <c r="N61" s="260">
        <f t="shared" si="63"/>
        <v>15</v>
      </c>
      <c r="O61" s="261">
        <f t="shared" si="63"/>
        <v>0</v>
      </c>
      <c r="P61" s="280">
        <f t="shared" ref="P61" si="64">SUM(L61:O61)</f>
        <v>30</v>
      </c>
      <c r="Q61" s="275">
        <f t="shared" si="46"/>
        <v>4</v>
      </c>
      <c r="R61" s="237"/>
      <c r="S61" s="237"/>
      <c r="T61" s="235"/>
      <c r="U61" s="232"/>
      <c r="V61" s="233"/>
      <c r="W61" s="238"/>
      <c r="X61" s="235"/>
      <c r="Y61" s="235"/>
      <c r="Z61" s="232"/>
      <c r="AA61" s="233"/>
      <c r="AB61" s="239"/>
      <c r="AC61" s="240"/>
      <c r="AD61" s="235"/>
      <c r="AE61" s="232"/>
      <c r="AF61" s="233"/>
      <c r="AG61" s="234"/>
      <c r="AH61" s="235"/>
      <c r="AI61" s="235"/>
      <c r="AJ61" s="232"/>
      <c r="AK61" s="233"/>
      <c r="AL61" s="241">
        <v>15</v>
      </c>
      <c r="AM61" s="235"/>
      <c r="AN61" s="235">
        <v>15</v>
      </c>
      <c r="AO61" s="232"/>
      <c r="AP61" s="233">
        <v>4</v>
      </c>
      <c r="AQ61" s="234"/>
      <c r="AR61" s="235"/>
      <c r="AS61" s="235"/>
      <c r="AT61" s="232"/>
      <c r="AU61" s="233"/>
      <c r="AV61" s="236"/>
      <c r="AW61" s="235"/>
      <c r="AX61" s="235"/>
      <c r="AY61" s="232"/>
      <c r="AZ61" s="233"/>
      <c r="BA61" s="234"/>
      <c r="BB61" s="235"/>
      <c r="BC61" s="235"/>
      <c r="BD61" s="232"/>
      <c r="BE61" s="233"/>
    </row>
    <row r="62" spans="2:57" ht="27" customHeight="1">
      <c r="B62" s="266"/>
      <c r="C62" s="359"/>
      <c r="D62" s="359"/>
      <c r="E62" s="359"/>
      <c r="F62" s="359"/>
      <c r="G62" s="359"/>
      <c r="H62" s="403"/>
      <c r="I62" s="392"/>
      <c r="J62" s="395" t="s">
        <v>144</v>
      </c>
      <c r="K62" s="395"/>
      <c r="L62" s="286">
        <f t="shared" si="63"/>
        <v>15</v>
      </c>
      <c r="M62" s="260">
        <f t="shared" si="63"/>
        <v>0</v>
      </c>
      <c r="N62" s="260">
        <f t="shared" si="63"/>
        <v>30</v>
      </c>
      <c r="O62" s="261">
        <f t="shared" si="63"/>
        <v>0</v>
      </c>
      <c r="P62" s="262">
        <f t="shared" ref="P62" si="65">SUM(L62:O62)</f>
        <v>45</v>
      </c>
      <c r="Q62" s="139">
        <f t="shared" si="46"/>
        <v>3.5</v>
      </c>
      <c r="R62" s="144"/>
      <c r="S62" s="144"/>
      <c r="T62" s="257"/>
      <c r="U62" s="258"/>
      <c r="V62" s="139"/>
      <c r="W62" s="189"/>
      <c r="X62" s="257"/>
      <c r="Y62" s="257"/>
      <c r="Z62" s="258"/>
      <c r="AA62" s="139"/>
      <c r="AB62" s="263"/>
      <c r="AC62" s="186"/>
      <c r="AD62" s="257"/>
      <c r="AE62" s="258"/>
      <c r="AF62" s="139"/>
      <c r="AG62" s="142"/>
      <c r="AH62" s="257"/>
      <c r="AI62" s="257"/>
      <c r="AJ62" s="258"/>
      <c r="AK62" s="139"/>
      <c r="AL62" s="259"/>
      <c r="AM62" s="257"/>
      <c r="AN62" s="257"/>
      <c r="AO62" s="258"/>
      <c r="AP62" s="139"/>
      <c r="AQ62" s="142">
        <v>15</v>
      </c>
      <c r="AR62" s="257"/>
      <c r="AS62" s="257">
        <v>30</v>
      </c>
      <c r="AT62" s="258"/>
      <c r="AU62" s="139">
        <v>3.5</v>
      </c>
      <c r="AV62" s="142"/>
      <c r="AW62" s="257"/>
      <c r="AX62" s="257"/>
      <c r="AY62" s="258"/>
      <c r="AZ62" s="139"/>
      <c r="BA62" s="142"/>
      <c r="BB62" s="257"/>
      <c r="BC62" s="257"/>
      <c r="BD62" s="258"/>
      <c r="BE62" s="139"/>
    </row>
    <row r="63" spans="2:57" ht="27" customHeight="1">
      <c r="B63" s="266"/>
      <c r="C63" s="359"/>
      <c r="D63" s="359"/>
      <c r="E63" s="359"/>
      <c r="F63" s="359"/>
      <c r="G63" s="359"/>
      <c r="H63" s="403"/>
      <c r="I63" s="393" t="s">
        <v>138</v>
      </c>
      <c r="J63" s="396" t="s">
        <v>139</v>
      </c>
      <c r="K63" s="396"/>
      <c r="L63" s="286">
        <f t="shared" si="63"/>
        <v>0</v>
      </c>
      <c r="M63" s="260">
        <f t="shared" si="63"/>
        <v>0</v>
      </c>
      <c r="N63" s="260">
        <f t="shared" si="63"/>
        <v>0</v>
      </c>
      <c r="O63" s="261">
        <f t="shared" si="63"/>
        <v>0</v>
      </c>
      <c r="P63" s="262"/>
      <c r="Q63" s="139"/>
      <c r="R63" s="265"/>
      <c r="S63" s="144"/>
      <c r="T63" s="257"/>
      <c r="U63" s="141"/>
      <c r="V63" s="139"/>
      <c r="W63" s="189"/>
      <c r="X63" s="257"/>
      <c r="Y63" s="257"/>
      <c r="Z63" s="141"/>
      <c r="AA63" s="139"/>
      <c r="AB63" s="263"/>
      <c r="AC63" s="186"/>
      <c r="AD63" s="257"/>
      <c r="AE63" s="141"/>
      <c r="AF63" s="139"/>
      <c r="AG63" s="142"/>
      <c r="AH63" s="257"/>
      <c r="AI63" s="257"/>
      <c r="AJ63" s="141"/>
      <c r="AK63" s="139"/>
      <c r="AL63" s="259"/>
      <c r="AM63" s="257"/>
      <c r="AN63" s="257"/>
      <c r="AO63" s="141"/>
      <c r="AP63" s="139"/>
      <c r="AQ63" s="142"/>
      <c r="AR63" s="257"/>
      <c r="AS63" s="257"/>
      <c r="AT63" s="141"/>
      <c r="AU63" s="139"/>
      <c r="AV63" s="142"/>
      <c r="AW63" s="257"/>
      <c r="AX63" s="257"/>
      <c r="AY63" s="141"/>
      <c r="AZ63" s="139"/>
      <c r="BA63" s="142"/>
      <c r="BB63" s="257"/>
      <c r="BC63" s="257"/>
      <c r="BD63" s="141"/>
      <c r="BE63" s="139"/>
    </row>
    <row r="64" spans="2:57" ht="27" customHeight="1">
      <c r="B64" s="266"/>
      <c r="C64" s="219"/>
      <c r="D64" s="219"/>
      <c r="E64" s="219"/>
      <c r="F64" s="219"/>
      <c r="G64" s="219"/>
      <c r="H64" s="404"/>
      <c r="I64" s="394"/>
      <c r="J64" s="396" t="s">
        <v>140</v>
      </c>
      <c r="K64" s="396"/>
      <c r="L64" s="286">
        <f t="shared" si="63"/>
        <v>0</v>
      </c>
      <c r="M64" s="260">
        <f t="shared" si="63"/>
        <v>0</v>
      </c>
      <c r="N64" s="260">
        <f t="shared" si="63"/>
        <v>0</v>
      </c>
      <c r="O64" s="261">
        <f t="shared" si="63"/>
        <v>0</v>
      </c>
      <c r="P64" s="262">
        <f>SUM(L64:O64)</f>
        <v>0</v>
      </c>
      <c r="Q64" s="139">
        <f>SUMIF($R$6:$BE$6,Q$6,$R64:$BE64)</f>
        <v>0</v>
      </c>
      <c r="R64" s="190"/>
      <c r="S64" s="144"/>
      <c r="T64" s="140"/>
      <c r="U64" s="141"/>
      <c r="V64" s="139"/>
      <c r="W64" s="190"/>
      <c r="X64" s="144"/>
      <c r="Y64" s="140"/>
      <c r="Z64" s="141"/>
      <c r="AA64" s="139"/>
      <c r="AB64" s="190"/>
      <c r="AC64" s="144"/>
      <c r="AD64" s="140"/>
      <c r="AE64" s="141"/>
      <c r="AF64" s="139"/>
      <c r="AG64" s="190"/>
      <c r="AH64" s="144"/>
      <c r="AI64" s="140"/>
      <c r="AJ64" s="141"/>
      <c r="AK64" s="139"/>
      <c r="AL64" s="190"/>
      <c r="AM64" s="144"/>
      <c r="AN64" s="140"/>
      <c r="AO64" s="141"/>
      <c r="AP64" s="139"/>
      <c r="AQ64" s="190"/>
      <c r="AR64" s="144"/>
      <c r="AS64" s="140"/>
      <c r="AT64" s="141"/>
      <c r="AU64" s="139"/>
      <c r="AV64" s="190"/>
      <c r="AW64" s="144"/>
      <c r="AX64" s="140"/>
      <c r="AY64" s="141"/>
      <c r="AZ64" s="139"/>
      <c r="BA64" s="190"/>
      <c r="BB64" s="144"/>
      <c r="BC64" s="140"/>
      <c r="BD64" s="141"/>
      <c r="BE64" s="139"/>
    </row>
    <row r="65" spans="1:57" ht="27" customHeight="1" thickBot="1">
      <c r="B65" s="266"/>
      <c r="C65" s="351"/>
      <c r="D65" s="351"/>
      <c r="E65" s="351"/>
      <c r="F65" s="351"/>
      <c r="G65" s="351"/>
      <c r="H65" s="435" t="s">
        <v>161</v>
      </c>
      <c r="I65" s="391" t="s">
        <v>129</v>
      </c>
      <c r="J65" s="398" t="s">
        <v>158</v>
      </c>
      <c r="K65" s="399"/>
      <c r="L65" s="286">
        <f t="shared" si="63"/>
        <v>15</v>
      </c>
      <c r="M65" s="260">
        <f t="shared" si="63"/>
        <v>0</v>
      </c>
      <c r="N65" s="260">
        <f t="shared" si="63"/>
        <v>30</v>
      </c>
      <c r="O65" s="261">
        <f t="shared" si="63"/>
        <v>0</v>
      </c>
      <c r="P65" s="280">
        <f t="shared" ref="P65" si="66">SUM(L65:O65)</f>
        <v>45</v>
      </c>
      <c r="Q65" s="275">
        <f t="shared" si="46"/>
        <v>4</v>
      </c>
      <c r="R65" s="190"/>
      <c r="S65" s="144"/>
      <c r="T65" s="254"/>
      <c r="U65" s="255"/>
      <c r="V65" s="139"/>
      <c r="W65" s="190"/>
      <c r="X65" s="144"/>
      <c r="Y65" s="254"/>
      <c r="Z65" s="255"/>
      <c r="AA65" s="139"/>
      <c r="AB65" s="190"/>
      <c r="AC65" s="144"/>
      <c r="AD65" s="254"/>
      <c r="AE65" s="255"/>
      <c r="AF65" s="139"/>
      <c r="AG65" s="190"/>
      <c r="AH65" s="144"/>
      <c r="AI65" s="254"/>
      <c r="AJ65" s="255"/>
      <c r="AK65" s="139"/>
      <c r="AL65" s="190">
        <v>15</v>
      </c>
      <c r="AM65" s="144"/>
      <c r="AN65" s="254">
        <v>30</v>
      </c>
      <c r="AO65" s="255"/>
      <c r="AP65" s="139">
        <v>4</v>
      </c>
      <c r="AQ65" s="190"/>
      <c r="AR65" s="144"/>
      <c r="AS65" s="254"/>
      <c r="AT65" s="255"/>
      <c r="AU65" s="139"/>
      <c r="AV65" s="190"/>
      <c r="AW65" s="144"/>
      <c r="AX65" s="254"/>
      <c r="AY65" s="255"/>
      <c r="AZ65" s="139"/>
      <c r="BA65" s="190"/>
      <c r="BB65" s="144"/>
      <c r="BC65" s="254"/>
      <c r="BD65" s="255"/>
      <c r="BE65" s="139"/>
    </row>
    <row r="66" spans="1:57" ht="27" customHeight="1" thickBot="1">
      <c r="B66" s="266"/>
      <c r="C66" s="353"/>
      <c r="D66" s="353"/>
      <c r="E66" s="353"/>
      <c r="F66" s="353"/>
      <c r="G66" s="353"/>
      <c r="H66" s="436"/>
      <c r="I66" s="392"/>
      <c r="J66" s="398" t="s">
        <v>78</v>
      </c>
      <c r="K66" s="399"/>
      <c r="L66" s="286">
        <f t="shared" si="63"/>
        <v>15</v>
      </c>
      <c r="M66" s="260">
        <f t="shared" si="63"/>
        <v>0</v>
      </c>
      <c r="N66" s="260">
        <f t="shared" si="63"/>
        <v>30</v>
      </c>
      <c r="O66" s="261">
        <f t="shared" si="63"/>
        <v>0</v>
      </c>
      <c r="P66" s="280">
        <f t="shared" ref="P66" si="67">SUM(L66:O66)</f>
        <v>45</v>
      </c>
      <c r="Q66" s="275">
        <f t="shared" si="46"/>
        <v>3.5</v>
      </c>
      <c r="R66" s="190"/>
      <c r="S66" s="144"/>
      <c r="T66" s="254"/>
      <c r="U66" s="255"/>
      <c r="V66" s="139"/>
      <c r="W66" s="190"/>
      <c r="X66" s="144"/>
      <c r="Y66" s="254"/>
      <c r="Z66" s="255"/>
      <c r="AA66" s="139"/>
      <c r="AB66" s="190"/>
      <c r="AC66" s="144"/>
      <c r="AD66" s="254"/>
      <c r="AE66" s="255"/>
      <c r="AF66" s="139"/>
      <c r="AG66" s="190"/>
      <c r="AH66" s="144"/>
      <c r="AI66" s="254"/>
      <c r="AJ66" s="255"/>
      <c r="AK66" s="139"/>
      <c r="AL66" s="190"/>
      <c r="AM66" s="144"/>
      <c r="AN66" s="254"/>
      <c r="AO66" s="255"/>
      <c r="AP66" s="139"/>
      <c r="AQ66" s="190"/>
      <c r="AR66" s="144"/>
      <c r="AS66" s="254"/>
      <c r="AT66" s="255"/>
      <c r="AU66" s="139"/>
      <c r="AV66" s="184">
        <v>15</v>
      </c>
      <c r="AW66" s="144"/>
      <c r="AX66" s="254">
        <v>30</v>
      </c>
      <c r="AY66" s="255"/>
      <c r="AZ66" s="139">
        <v>3.5</v>
      </c>
      <c r="BA66" s="190"/>
      <c r="BB66" s="144"/>
      <c r="BC66" s="254"/>
      <c r="BD66" s="255"/>
      <c r="BE66" s="139"/>
    </row>
    <row r="67" spans="1:57" ht="27" customHeight="1">
      <c r="B67" s="266"/>
      <c r="C67" s="353"/>
      <c r="D67" s="353"/>
      <c r="E67" s="353"/>
      <c r="F67" s="353"/>
      <c r="G67" s="353"/>
      <c r="H67" s="436"/>
      <c r="I67" s="391" t="s">
        <v>160</v>
      </c>
      <c r="J67" s="398" t="s">
        <v>85</v>
      </c>
      <c r="K67" s="399"/>
      <c r="L67" s="286">
        <f t="shared" si="63"/>
        <v>0</v>
      </c>
      <c r="M67" s="260">
        <f t="shared" si="63"/>
        <v>0</v>
      </c>
      <c r="N67" s="260">
        <f t="shared" si="63"/>
        <v>0</v>
      </c>
      <c r="O67" s="261">
        <f t="shared" si="63"/>
        <v>0</v>
      </c>
      <c r="P67" s="280">
        <f t="shared" ref="P67" si="68">SUM(L67:O67)</f>
        <v>0</v>
      </c>
      <c r="Q67" s="275">
        <f t="shared" si="46"/>
        <v>0</v>
      </c>
      <c r="R67" s="190"/>
      <c r="S67" s="144"/>
      <c r="T67" s="254"/>
      <c r="U67" s="255"/>
      <c r="V67" s="139"/>
      <c r="W67" s="190"/>
      <c r="X67" s="144"/>
      <c r="Y67" s="254"/>
      <c r="Z67" s="255"/>
      <c r="AA67" s="139"/>
      <c r="AB67" s="190"/>
      <c r="AC67" s="144"/>
      <c r="AD67" s="254"/>
      <c r="AE67" s="255"/>
      <c r="AF67" s="139"/>
      <c r="AG67" s="190"/>
      <c r="AH67" s="144"/>
      <c r="AI67" s="254"/>
      <c r="AJ67" s="255"/>
      <c r="AK67" s="139"/>
      <c r="AL67" s="190"/>
      <c r="AM67" s="144"/>
      <c r="AN67" s="254"/>
      <c r="AO67" s="255"/>
      <c r="AP67" s="139"/>
      <c r="AQ67" s="190"/>
      <c r="AR67" s="144"/>
      <c r="AS67" s="254"/>
      <c r="AT67" s="255"/>
      <c r="AU67" s="139"/>
      <c r="AV67" s="190"/>
      <c r="AW67" s="144"/>
      <c r="AX67" s="254"/>
      <c r="AY67" s="255"/>
      <c r="AZ67" s="139"/>
      <c r="BA67" s="190"/>
      <c r="BB67" s="144"/>
      <c r="BC67" s="254"/>
      <c r="BD67" s="255"/>
      <c r="BE67" s="139"/>
    </row>
    <row r="68" spans="1:57" ht="27" customHeight="1">
      <c r="B68" s="266"/>
      <c r="C68" s="352"/>
      <c r="D68" s="352"/>
      <c r="E68" s="352"/>
      <c r="F68" s="352"/>
      <c r="G68" s="352"/>
      <c r="H68" s="437"/>
      <c r="I68" s="392"/>
      <c r="J68" s="398" t="s">
        <v>166</v>
      </c>
      <c r="K68" s="399"/>
      <c r="L68" s="286">
        <f t="shared" si="63"/>
        <v>0</v>
      </c>
      <c r="M68" s="260">
        <f t="shared" si="63"/>
        <v>0</v>
      </c>
      <c r="N68" s="260">
        <f t="shared" si="63"/>
        <v>0</v>
      </c>
      <c r="O68" s="261">
        <f t="shared" si="63"/>
        <v>0</v>
      </c>
      <c r="P68" s="280">
        <f t="shared" ref="P68" si="69">SUM(L68:O68)</f>
        <v>0</v>
      </c>
      <c r="Q68" s="275">
        <f t="shared" si="46"/>
        <v>0</v>
      </c>
      <c r="R68" s="190"/>
      <c r="S68" s="144"/>
      <c r="T68" s="254"/>
      <c r="U68" s="255"/>
      <c r="V68" s="139"/>
      <c r="W68" s="190"/>
      <c r="X68" s="144"/>
      <c r="Y68" s="254"/>
      <c r="Z68" s="255"/>
      <c r="AA68" s="139"/>
      <c r="AB68" s="190"/>
      <c r="AC68" s="144"/>
      <c r="AD68" s="254"/>
      <c r="AE68" s="255"/>
      <c r="AF68" s="139"/>
      <c r="AG68" s="190"/>
      <c r="AH68" s="144"/>
      <c r="AI68" s="254"/>
      <c r="AJ68" s="255"/>
      <c r="AK68" s="139"/>
      <c r="AL68" s="190"/>
      <c r="AM68" s="144"/>
      <c r="AN68" s="254"/>
      <c r="AO68" s="255"/>
      <c r="AP68" s="139"/>
      <c r="AQ68" s="190"/>
      <c r="AR68" s="144"/>
      <c r="AS68" s="254"/>
      <c r="AT68" s="255"/>
      <c r="AU68" s="139"/>
      <c r="AV68" s="190"/>
      <c r="AW68" s="144"/>
      <c r="AX68" s="254"/>
      <c r="AY68" s="255"/>
      <c r="AZ68" s="139"/>
      <c r="BA68" s="190"/>
      <c r="BB68" s="144"/>
      <c r="BC68" s="254"/>
      <c r="BD68" s="255"/>
      <c r="BE68" s="139"/>
    </row>
    <row r="69" spans="1:57" ht="24.95" customHeight="1">
      <c r="B69" s="397"/>
      <c r="C69" s="351"/>
      <c r="D69" s="351"/>
      <c r="E69" s="351"/>
      <c r="F69" s="351"/>
      <c r="G69" s="351"/>
      <c r="H69" s="505" t="s">
        <v>132</v>
      </c>
      <c r="I69" s="391" t="s">
        <v>133</v>
      </c>
      <c r="J69" s="398" t="s">
        <v>79</v>
      </c>
      <c r="K69" s="399"/>
      <c r="L69" s="286">
        <f t="shared" si="63"/>
        <v>15</v>
      </c>
      <c r="M69" s="260">
        <f t="shared" si="63"/>
        <v>0</v>
      </c>
      <c r="N69" s="260">
        <f t="shared" si="63"/>
        <v>0</v>
      </c>
      <c r="O69" s="261">
        <f t="shared" si="63"/>
        <v>0</v>
      </c>
      <c r="P69" s="280">
        <f t="shared" ref="P69:P72" si="70">SUM(L69:O69)</f>
        <v>15</v>
      </c>
      <c r="Q69" s="275">
        <f t="shared" si="46"/>
        <v>2.5</v>
      </c>
      <c r="R69" s="190"/>
      <c r="S69" s="144"/>
      <c r="T69" s="254"/>
      <c r="U69" s="255"/>
      <c r="V69" s="139"/>
      <c r="W69" s="190"/>
      <c r="X69" s="144"/>
      <c r="Y69" s="254"/>
      <c r="Z69" s="255"/>
      <c r="AA69" s="139"/>
      <c r="AB69" s="190"/>
      <c r="AC69" s="144"/>
      <c r="AD69" s="254"/>
      <c r="AE69" s="255"/>
      <c r="AF69" s="139"/>
      <c r="AG69" s="190"/>
      <c r="AH69" s="144"/>
      <c r="AI69" s="254"/>
      <c r="AJ69" s="255"/>
      <c r="AK69" s="139"/>
      <c r="AL69" s="190"/>
      <c r="AM69" s="144"/>
      <c r="AN69" s="254"/>
      <c r="AO69" s="255"/>
      <c r="AP69" s="139"/>
      <c r="AQ69" s="190"/>
      <c r="AR69" s="144"/>
      <c r="AS69" s="254"/>
      <c r="AT69" s="255"/>
      <c r="AU69" s="139"/>
      <c r="AV69" s="190"/>
      <c r="AW69" s="144"/>
      <c r="AX69" s="254"/>
      <c r="AY69" s="255"/>
      <c r="AZ69" s="139"/>
      <c r="BA69" s="190">
        <v>15</v>
      </c>
      <c r="BB69" s="144"/>
      <c r="BC69" s="254"/>
      <c r="BD69" s="255"/>
      <c r="BE69" s="139">
        <v>2.5</v>
      </c>
    </row>
    <row r="70" spans="1:57" ht="24.95" customHeight="1">
      <c r="B70" s="397"/>
      <c r="C70" s="353"/>
      <c r="D70" s="353"/>
      <c r="E70" s="353"/>
      <c r="F70" s="353"/>
      <c r="G70" s="353"/>
      <c r="H70" s="506"/>
      <c r="I70" s="392"/>
      <c r="J70" s="398" t="s">
        <v>80</v>
      </c>
      <c r="K70" s="399"/>
      <c r="L70" s="286">
        <f t="shared" si="63"/>
        <v>15</v>
      </c>
      <c r="M70" s="260">
        <f t="shared" si="63"/>
        <v>0</v>
      </c>
      <c r="N70" s="260">
        <f t="shared" si="63"/>
        <v>0</v>
      </c>
      <c r="O70" s="261">
        <f t="shared" si="63"/>
        <v>0</v>
      </c>
      <c r="P70" s="280">
        <f t="shared" si="70"/>
        <v>15</v>
      </c>
      <c r="Q70" s="275">
        <f t="shared" si="46"/>
        <v>2.5</v>
      </c>
      <c r="R70" s="190"/>
      <c r="S70" s="144"/>
      <c r="T70" s="254"/>
      <c r="U70" s="255"/>
      <c r="V70" s="139"/>
      <c r="W70" s="190"/>
      <c r="X70" s="144"/>
      <c r="Y70" s="254"/>
      <c r="Z70" s="255"/>
      <c r="AA70" s="139"/>
      <c r="AB70" s="190"/>
      <c r="AC70" s="144"/>
      <c r="AD70" s="254"/>
      <c r="AE70" s="255"/>
      <c r="AF70" s="139"/>
      <c r="AG70" s="190"/>
      <c r="AH70" s="144"/>
      <c r="AI70" s="254"/>
      <c r="AJ70" s="255"/>
      <c r="AK70" s="139"/>
      <c r="AL70" s="190"/>
      <c r="AM70" s="144"/>
      <c r="AN70" s="254"/>
      <c r="AO70" s="255"/>
      <c r="AP70" s="139"/>
      <c r="AQ70" s="190"/>
      <c r="AR70" s="144"/>
      <c r="AS70" s="254"/>
      <c r="AT70" s="255"/>
      <c r="AU70" s="139"/>
      <c r="AV70" s="190"/>
      <c r="AW70" s="144"/>
      <c r="AX70" s="254"/>
      <c r="AY70" s="255"/>
      <c r="AZ70" s="139"/>
      <c r="BA70" s="190">
        <v>15</v>
      </c>
      <c r="BB70" s="144"/>
      <c r="BC70" s="254"/>
      <c r="BD70" s="255"/>
      <c r="BE70" s="139">
        <v>2.5</v>
      </c>
    </row>
    <row r="71" spans="1:57" ht="24.95" customHeight="1">
      <c r="B71" s="397"/>
      <c r="C71" s="353"/>
      <c r="D71" s="353"/>
      <c r="E71" s="353"/>
      <c r="F71" s="353"/>
      <c r="G71" s="353"/>
      <c r="H71" s="506"/>
      <c r="I71" s="391" t="s">
        <v>134</v>
      </c>
      <c r="J71" s="398" t="s">
        <v>76</v>
      </c>
      <c r="K71" s="399"/>
      <c r="L71" s="286">
        <f t="shared" si="63"/>
        <v>0</v>
      </c>
      <c r="M71" s="260">
        <f t="shared" si="63"/>
        <v>0</v>
      </c>
      <c r="N71" s="260">
        <f t="shared" si="63"/>
        <v>0</v>
      </c>
      <c r="O71" s="261">
        <f t="shared" si="63"/>
        <v>0</v>
      </c>
      <c r="P71" s="280">
        <f t="shared" si="70"/>
        <v>0</v>
      </c>
      <c r="Q71" s="275">
        <f t="shared" si="46"/>
        <v>0</v>
      </c>
      <c r="R71" s="190"/>
      <c r="S71" s="144"/>
      <c r="T71" s="254"/>
      <c r="U71" s="255"/>
      <c r="V71" s="139"/>
      <c r="W71" s="190"/>
      <c r="X71" s="144"/>
      <c r="Y71" s="254"/>
      <c r="Z71" s="255"/>
      <c r="AA71" s="139"/>
      <c r="AB71" s="190"/>
      <c r="AC71" s="144"/>
      <c r="AD71" s="254"/>
      <c r="AE71" s="255"/>
      <c r="AF71" s="139"/>
      <c r="AG71" s="190"/>
      <c r="AH71" s="144"/>
      <c r="AI71" s="254"/>
      <c r="AJ71" s="255"/>
      <c r="AK71" s="139"/>
      <c r="AL71" s="190"/>
      <c r="AM71" s="144"/>
      <c r="AN71" s="254"/>
      <c r="AO71" s="255"/>
      <c r="AP71" s="139"/>
      <c r="AQ71" s="190"/>
      <c r="AR71" s="144"/>
      <c r="AS71" s="254"/>
      <c r="AT71" s="255"/>
      <c r="AU71" s="139"/>
      <c r="AV71" s="190"/>
      <c r="AW71" s="144"/>
      <c r="AX71" s="254"/>
      <c r="AY71" s="255"/>
      <c r="AZ71" s="139"/>
      <c r="BA71" s="190"/>
      <c r="BB71" s="144"/>
      <c r="BC71" s="254"/>
      <c r="BD71" s="255"/>
      <c r="BE71" s="139"/>
    </row>
    <row r="72" spans="1:57" ht="24.95" customHeight="1">
      <c r="B72" s="397"/>
      <c r="C72" s="353"/>
      <c r="D72" s="353"/>
      <c r="E72" s="353"/>
      <c r="F72" s="353"/>
      <c r="G72" s="353"/>
      <c r="H72" s="507"/>
      <c r="I72" s="392"/>
      <c r="J72" s="398" t="s">
        <v>77</v>
      </c>
      <c r="K72" s="399"/>
      <c r="L72" s="287">
        <f t="shared" si="63"/>
        <v>0</v>
      </c>
      <c r="M72" s="324">
        <f t="shared" si="63"/>
        <v>0</v>
      </c>
      <c r="N72" s="324">
        <f t="shared" si="63"/>
        <v>0</v>
      </c>
      <c r="O72" s="325">
        <f t="shared" si="63"/>
        <v>0</v>
      </c>
      <c r="P72" s="280">
        <f t="shared" si="70"/>
        <v>0</v>
      </c>
      <c r="Q72" s="275">
        <f t="shared" si="46"/>
        <v>0</v>
      </c>
      <c r="R72" s="190"/>
      <c r="S72" s="144"/>
      <c r="T72" s="254"/>
      <c r="U72" s="255"/>
      <c r="V72" s="139"/>
      <c r="W72" s="190"/>
      <c r="X72" s="144"/>
      <c r="Y72" s="254"/>
      <c r="Z72" s="255"/>
      <c r="AA72" s="139"/>
      <c r="AB72" s="190"/>
      <c r="AC72" s="144"/>
      <c r="AD72" s="254"/>
      <c r="AE72" s="255"/>
      <c r="AF72" s="139"/>
      <c r="AG72" s="190"/>
      <c r="AH72" s="144"/>
      <c r="AI72" s="254"/>
      <c r="AJ72" s="255"/>
      <c r="AK72" s="139"/>
      <c r="AL72" s="190"/>
      <c r="AM72" s="144"/>
      <c r="AN72" s="254"/>
      <c r="AO72" s="255"/>
      <c r="AP72" s="139"/>
      <c r="AQ72" s="190"/>
      <c r="AR72" s="144"/>
      <c r="AS72" s="254"/>
      <c r="AT72" s="255"/>
      <c r="AU72" s="139"/>
      <c r="AV72" s="190"/>
      <c r="AW72" s="144"/>
      <c r="AX72" s="254"/>
      <c r="AY72" s="255"/>
      <c r="AZ72" s="139"/>
      <c r="BA72" s="190"/>
      <c r="BB72" s="144"/>
      <c r="BC72" s="254"/>
      <c r="BD72" s="255"/>
      <c r="BE72" s="139"/>
    </row>
    <row r="73" spans="1:57" ht="24.95" customHeight="1">
      <c r="B73" s="333"/>
      <c r="C73" s="357"/>
      <c r="D73" s="357"/>
      <c r="E73" s="357"/>
      <c r="F73" s="357"/>
      <c r="G73" s="357"/>
      <c r="H73" s="508" t="s">
        <v>165</v>
      </c>
      <c r="I73" s="509"/>
      <c r="J73" s="509"/>
      <c r="K73" s="510"/>
      <c r="L73" s="145">
        <f>SUM(AQ73,AV73,BA73)</f>
        <v>180</v>
      </c>
      <c r="M73" s="146">
        <f>SUM(AR73,AW73,BB73)</f>
        <v>15</v>
      </c>
      <c r="N73" s="146">
        <f>SUM(AS73,AX73,BC73)</f>
        <v>75</v>
      </c>
      <c r="O73" s="147">
        <f>SUM(AT73,AY73,BD73)</f>
        <v>45</v>
      </c>
      <c r="P73" s="148">
        <f>SUM(AQ73:AT73,AV73:AY73,BA73:BD73)</f>
        <v>315</v>
      </c>
      <c r="Q73" s="130">
        <f>EiDPS!J15</f>
        <v>27</v>
      </c>
      <c r="R73" s="145">
        <f>EiDPS!K15</f>
        <v>0</v>
      </c>
      <c r="S73" s="146">
        <f>EiDPS!L15</f>
        <v>0</v>
      </c>
      <c r="T73" s="146">
        <f>EiDPS!M15</f>
        <v>0</v>
      </c>
      <c r="U73" s="147">
        <f>EiDPS!N15</f>
        <v>0</v>
      </c>
      <c r="V73" s="148">
        <f>EiDPS!O15</f>
        <v>0</v>
      </c>
      <c r="W73" s="145">
        <f>EiDPS!P15</f>
        <v>0</v>
      </c>
      <c r="X73" s="146">
        <f>EiDPS!Q15</f>
        <v>0</v>
      </c>
      <c r="Y73" s="146">
        <f>EiDPS!R15</f>
        <v>0</v>
      </c>
      <c r="Z73" s="147">
        <f>EiDPS!S15</f>
        <v>0</v>
      </c>
      <c r="AA73" s="148">
        <f>EiDPS!T15</f>
        <v>0</v>
      </c>
      <c r="AB73" s="145">
        <f>EiDPS!U15</f>
        <v>0</v>
      </c>
      <c r="AC73" s="146">
        <f>EiDPS!V15</f>
        <v>0</v>
      </c>
      <c r="AD73" s="146">
        <f>EiDPS!W15</f>
        <v>0</v>
      </c>
      <c r="AE73" s="147">
        <f>EiDPS!X15</f>
        <v>0</v>
      </c>
      <c r="AF73" s="148">
        <f>EiDPS!Y15</f>
        <v>0</v>
      </c>
      <c r="AG73" s="145">
        <f>EiDPS!Z15</f>
        <v>0</v>
      </c>
      <c r="AH73" s="146">
        <f>EiDPS!AA15</f>
        <v>0</v>
      </c>
      <c r="AI73" s="146">
        <f>EiDPS!AB15</f>
        <v>0</v>
      </c>
      <c r="AJ73" s="147">
        <f>EiDPS!AC15</f>
        <v>0</v>
      </c>
      <c r="AK73" s="148">
        <f>EiDPS!AD15</f>
        <v>0</v>
      </c>
      <c r="AL73" s="145">
        <f>EiDPS!AE15</f>
        <v>0</v>
      </c>
      <c r="AM73" s="146">
        <f>EiDPS!AF15</f>
        <v>0</v>
      </c>
      <c r="AN73" s="146">
        <f>EiDPS!AG15</f>
        <v>0</v>
      </c>
      <c r="AO73" s="147">
        <f>EiDPS!AH15</f>
        <v>0</v>
      </c>
      <c r="AP73" s="148">
        <f>EiDPS!AI15</f>
        <v>0</v>
      </c>
      <c r="AQ73" s="145">
        <f>EiDPS!AJ15</f>
        <v>90</v>
      </c>
      <c r="AR73" s="146">
        <f>EiDPS!AK15</f>
        <v>0</v>
      </c>
      <c r="AS73" s="146">
        <f>EiDPS!AL15</f>
        <v>45</v>
      </c>
      <c r="AT73" s="147">
        <f>EiDPS!AM15</f>
        <v>0</v>
      </c>
      <c r="AU73" s="148">
        <f>EiDPS!AN15</f>
        <v>12</v>
      </c>
      <c r="AV73" s="145">
        <f>EiDPS!AO15</f>
        <v>90</v>
      </c>
      <c r="AW73" s="146">
        <f>EiDPS!AP15</f>
        <v>15</v>
      </c>
      <c r="AX73" s="146">
        <f>EiDPS!AQ15</f>
        <v>30</v>
      </c>
      <c r="AY73" s="147">
        <f>EiDPS!AR15</f>
        <v>0</v>
      </c>
      <c r="AZ73" s="148">
        <f>EiDPS!AS15</f>
        <v>10</v>
      </c>
      <c r="BA73" s="145">
        <f>EiDPS!AT15</f>
        <v>0</v>
      </c>
      <c r="BB73" s="146">
        <f>EiDPS!AU15</f>
        <v>0</v>
      </c>
      <c r="BC73" s="146">
        <f>EiDPS!AV15</f>
        <v>0</v>
      </c>
      <c r="BD73" s="147">
        <f>EiDPS!AW15</f>
        <v>45</v>
      </c>
      <c r="BE73" s="148">
        <f>EiDPS!AX15</f>
        <v>5</v>
      </c>
    </row>
    <row r="74" spans="1:57" ht="24.95" customHeight="1">
      <c r="A74" s="30">
        <v>1</v>
      </c>
      <c r="B74" s="333"/>
      <c r="C74" s="215"/>
      <c r="D74" s="215"/>
      <c r="E74" s="215"/>
      <c r="F74" s="215"/>
      <c r="G74" s="215"/>
      <c r="H74" s="215"/>
      <c r="I74" s="463" t="s">
        <v>151</v>
      </c>
      <c r="J74" s="464"/>
      <c r="K74" s="465"/>
      <c r="L74" s="286">
        <f t="shared" ref="L74:O76" si="71">tyg*SUMIF($R$6:$BE$6,L$6,$R74:$BE74)</f>
        <v>0</v>
      </c>
      <c r="M74" s="260">
        <f t="shared" si="71"/>
        <v>0</v>
      </c>
      <c r="N74" s="260">
        <f t="shared" si="71"/>
        <v>0</v>
      </c>
      <c r="O74" s="264">
        <f t="shared" si="71"/>
        <v>0</v>
      </c>
      <c r="P74" s="262">
        <f t="shared" ref="P74:P76" si="72">SUM(L74:O74)</f>
        <v>0</v>
      </c>
      <c r="Q74" s="139">
        <f t="shared" ref="Q74:Q76" si="73">SUMIF($R$6:$BE$6,Q$6,$R74:$BE74)</f>
        <v>6</v>
      </c>
      <c r="R74" s="142"/>
      <c r="S74" s="140"/>
      <c r="T74" s="140"/>
      <c r="U74" s="141"/>
      <c r="V74" s="139"/>
      <c r="W74" s="135"/>
      <c r="X74" s="136"/>
      <c r="Y74" s="136"/>
      <c r="Z74" s="137"/>
      <c r="AA74" s="138"/>
      <c r="AB74" s="135"/>
      <c r="AC74" s="136"/>
      <c r="AD74" s="136"/>
      <c r="AE74" s="137"/>
      <c r="AF74" s="138"/>
      <c r="AG74" s="135"/>
      <c r="AH74" s="136"/>
      <c r="AI74" s="136"/>
      <c r="AJ74" s="137"/>
      <c r="AK74" s="138"/>
      <c r="AL74" s="135"/>
      <c r="AM74" s="136"/>
      <c r="AN74" s="136"/>
      <c r="AO74" s="137"/>
      <c r="AP74" s="138"/>
      <c r="AQ74" s="135"/>
      <c r="AR74" s="136"/>
      <c r="AS74" s="136"/>
      <c r="AT74" s="137"/>
      <c r="AU74" s="138"/>
      <c r="AV74" s="135"/>
      <c r="AW74" s="136"/>
      <c r="AX74" s="136"/>
      <c r="AY74" s="137"/>
      <c r="AZ74" s="138">
        <v>6</v>
      </c>
      <c r="BA74" s="198"/>
      <c r="BB74" s="136"/>
      <c r="BC74" s="136"/>
      <c r="BD74" s="137"/>
      <c r="BE74" s="197"/>
    </row>
    <row r="75" spans="1:57" ht="24.95" customHeight="1">
      <c r="A75" s="30">
        <v>1</v>
      </c>
      <c r="B75" s="333"/>
      <c r="C75" s="215"/>
      <c r="D75" s="215"/>
      <c r="E75" s="215"/>
      <c r="F75" s="215"/>
      <c r="G75" s="215"/>
      <c r="H75" s="215"/>
      <c r="I75" s="466" t="s">
        <v>152</v>
      </c>
      <c r="J75" s="467"/>
      <c r="K75" s="468"/>
      <c r="L75" s="286">
        <f t="shared" si="71"/>
        <v>0</v>
      </c>
      <c r="M75" s="260">
        <f t="shared" si="71"/>
        <v>0</v>
      </c>
      <c r="N75" s="260">
        <f t="shared" si="71"/>
        <v>0</v>
      </c>
      <c r="O75" s="264">
        <f>SUMIF($R$6:$BE$6,O$6,$R75:$BE75)</f>
        <v>60</v>
      </c>
      <c r="P75" s="262">
        <f t="shared" si="72"/>
        <v>60</v>
      </c>
      <c r="Q75" s="139">
        <f t="shared" si="73"/>
        <v>7.5</v>
      </c>
      <c r="R75" s="131"/>
      <c r="S75" s="132"/>
      <c r="T75" s="132"/>
      <c r="U75" s="133"/>
      <c r="V75" s="134"/>
      <c r="W75" s="135"/>
      <c r="X75" s="136"/>
      <c r="Y75" s="136"/>
      <c r="Z75" s="137"/>
      <c r="AA75" s="138"/>
      <c r="AB75" s="135"/>
      <c r="AC75" s="136"/>
      <c r="AD75" s="136"/>
      <c r="AE75" s="137"/>
      <c r="AF75" s="138"/>
      <c r="AG75" s="135"/>
      <c r="AH75" s="136"/>
      <c r="AI75" s="136"/>
      <c r="AJ75" s="137"/>
      <c r="AK75" s="138"/>
      <c r="AL75" s="135"/>
      <c r="AM75" s="136"/>
      <c r="AN75" s="136"/>
      <c r="AO75" s="137"/>
      <c r="AP75" s="138"/>
      <c r="AQ75" s="135"/>
      <c r="AR75" s="136"/>
      <c r="AS75" s="136"/>
      <c r="AT75" s="137">
        <v>15</v>
      </c>
      <c r="AU75" s="138"/>
      <c r="AV75" s="135"/>
      <c r="AW75" s="136"/>
      <c r="AX75" s="136"/>
      <c r="AY75" s="202">
        <v>15</v>
      </c>
      <c r="AZ75" s="138">
        <v>2.5</v>
      </c>
      <c r="BA75" s="198"/>
      <c r="BB75" s="136"/>
      <c r="BC75" s="136"/>
      <c r="BD75" s="133">
        <v>30</v>
      </c>
      <c r="BE75" s="197">
        <v>5</v>
      </c>
    </row>
    <row r="76" spans="1:57" ht="24.95" customHeight="1">
      <c r="A76" s="30">
        <v>1</v>
      </c>
      <c r="B76" s="333"/>
      <c r="C76" s="220"/>
      <c r="D76" s="220"/>
      <c r="E76" s="220"/>
      <c r="F76" s="220"/>
      <c r="G76" s="220"/>
      <c r="H76" s="220"/>
      <c r="I76" s="466" t="s">
        <v>169</v>
      </c>
      <c r="J76" s="467"/>
      <c r="K76" s="468"/>
      <c r="L76" s="286">
        <f t="shared" si="71"/>
        <v>0</v>
      </c>
      <c r="M76" s="260">
        <f t="shared" si="71"/>
        <v>0</v>
      </c>
      <c r="N76" s="260">
        <f t="shared" si="71"/>
        <v>0</v>
      </c>
      <c r="O76" s="264">
        <f t="shared" si="71"/>
        <v>0</v>
      </c>
      <c r="P76" s="262">
        <f t="shared" si="72"/>
        <v>0</v>
      </c>
      <c r="Q76" s="139">
        <f t="shared" si="73"/>
        <v>15</v>
      </c>
      <c r="R76" s="142"/>
      <c r="S76" s="140"/>
      <c r="T76" s="140"/>
      <c r="U76" s="141"/>
      <c r="V76" s="139"/>
      <c r="W76" s="142"/>
      <c r="X76" s="140"/>
      <c r="Y76" s="140"/>
      <c r="Z76" s="141"/>
      <c r="AA76" s="139"/>
      <c r="AB76" s="142"/>
      <c r="AC76" s="140"/>
      <c r="AD76" s="140"/>
      <c r="AE76" s="141"/>
      <c r="AF76" s="139"/>
      <c r="AG76" s="142"/>
      <c r="AH76" s="140"/>
      <c r="AI76" s="140"/>
      <c r="AJ76" s="141"/>
      <c r="AK76" s="139"/>
      <c r="AL76" s="142"/>
      <c r="AM76" s="140"/>
      <c r="AN76" s="140"/>
      <c r="AO76" s="141"/>
      <c r="AP76" s="139"/>
      <c r="AQ76" s="142"/>
      <c r="AR76" s="140"/>
      <c r="AS76" s="140"/>
      <c r="AT76" s="141"/>
      <c r="AU76" s="139"/>
      <c r="AV76" s="142"/>
      <c r="AW76" s="140"/>
      <c r="AX76" s="141"/>
      <c r="AY76" s="269"/>
      <c r="AZ76" s="187"/>
      <c r="BA76" s="142"/>
      <c r="BB76" s="140"/>
      <c r="BC76" s="141"/>
      <c r="BD76" s="272"/>
      <c r="BE76" s="187">
        <v>15</v>
      </c>
    </row>
    <row r="77" spans="1:57" ht="24.95" customHeight="1">
      <c r="A77" s="30">
        <v>1</v>
      </c>
      <c r="B77" s="333"/>
      <c r="C77" s="360"/>
      <c r="D77" s="360"/>
      <c r="E77" s="360"/>
      <c r="F77" s="360"/>
      <c r="G77" s="360"/>
      <c r="H77" s="360"/>
      <c r="I77" s="360"/>
      <c r="J77" s="360"/>
      <c r="K77" s="361"/>
      <c r="L77" s="149">
        <f>L7+L21+L31+L73++L55+SUM(L74:L76)</f>
        <v>1185</v>
      </c>
      <c r="M77" s="150">
        <f>M7+M21+M31+M73+M55+SUM(M74:M76)</f>
        <v>525</v>
      </c>
      <c r="N77" s="150">
        <f>N7+N21+N31+N73+N55+SUM(N74:N76)</f>
        <v>540</v>
      </c>
      <c r="O77" s="151">
        <f>O7+O21+O31+O73+O55+SUM(O74:O76)</f>
        <v>270</v>
      </c>
      <c r="P77" s="502">
        <f>P73+P31+P21+P7+P55+SUM(P74:P76)</f>
        <v>2520</v>
      </c>
      <c r="Q77" s="443">
        <f>Q7+Q21+Q31+Q73++Q55+SUM(Q74:Q76)</f>
        <v>240</v>
      </c>
      <c r="R77" s="149">
        <f>(R7+R21+R31+R73+R55+SUM(R74:R76))/15</f>
        <v>13</v>
      </c>
      <c r="S77" s="150">
        <f>(S7+S21+S31+S73+S55+SUM(S74:S76))/15</f>
        <v>9</v>
      </c>
      <c r="T77" s="150">
        <f>(T7+T21+T31+T73+T55+SUM(T74:T76))/15</f>
        <v>2</v>
      </c>
      <c r="U77" s="293">
        <f>(U7+U21+U31+U73+U55+SUM(U74:U76))/15</f>
        <v>2</v>
      </c>
      <c r="V77" s="443">
        <f>V7+V21+V31+V73+SUM(V74:V76)</f>
        <v>30</v>
      </c>
      <c r="W77" s="149">
        <f>(W7+W21+W31+W73+W55+SUM(W74:W76))/15</f>
        <v>10</v>
      </c>
      <c r="X77" s="150">
        <f>(X7+X21+X31+X73+X55+SUM(X74:X76))/15</f>
        <v>9</v>
      </c>
      <c r="Y77" s="150">
        <f>(Y7+Y21+Y31+Y73+Y55+SUM(Y74:Y76))/15</f>
        <v>4</v>
      </c>
      <c r="Z77" s="293">
        <f>(Z7+Z21+Z31+Z73+Z55+SUM(Z74:Z76))/15</f>
        <v>2</v>
      </c>
      <c r="AA77" s="443">
        <f>AA7+AA21+AA31+AA73+SUM(AA74:AA76)</f>
        <v>30</v>
      </c>
      <c r="AB77" s="149">
        <f>(AB7+AB21+AB31+AB73+AB55+SUM(AB74:AB76))/15</f>
        <v>12</v>
      </c>
      <c r="AC77" s="150">
        <f>(AC7+AC21+AC31+AC73+AC55+SUM(AC74:AC76))/15</f>
        <v>9</v>
      </c>
      <c r="AD77" s="150">
        <f>(AD7+AD21+AD31+AD73+AD55+SUM(AD74:AD76))/15</f>
        <v>2</v>
      </c>
      <c r="AE77" s="293">
        <f>(AE7+AE21+AE31+AE73+AE55+SUM(AE74:AE76))/15</f>
        <v>0</v>
      </c>
      <c r="AF77" s="443">
        <f>AF7+AF21+AF31+AF73+SUM(AF74:AF76)</f>
        <v>30</v>
      </c>
      <c r="AG77" s="149">
        <f>(AG7+AG21+AG31+AG73+AG55+SUM(AG74:AG76))/15</f>
        <v>12</v>
      </c>
      <c r="AH77" s="150">
        <f>(AH7+AH21+AH31+AH73+AH55+SUM(AH74:AH76))/15</f>
        <v>4</v>
      </c>
      <c r="AI77" s="150">
        <f>(AI7+AI21+AI31+AI73+AI55+SUM(AI74:AI76))/15</f>
        <v>8</v>
      </c>
      <c r="AJ77" s="293">
        <f>(AJ7+AJ21+AJ31+AJ73+AJ55+SUM(AJ74:AJ76))/15</f>
        <v>0</v>
      </c>
      <c r="AK77" s="443">
        <f>AK7+AK21+AK31+AK73+AK55+SUM(AK74:AK76)</f>
        <v>30</v>
      </c>
      <c r="AL77" s="149">
        <f>(AL7+AL21+AL31+AL73+AL55+SUM(AL74:AL76))/15</f>
        <v>11</v>
      </c>
      <c r="AM77" s="150">
        <f>(AM7+AM21+AM31+AM73+AM55+SUM(AM74:AM76))/15</f>
        <v>3</v>
      </c>
      <c r="AN77" s="150">
        <f>(AN7+AN21+AN31+AN73+AN55+SUM(AN74:AN76))/15</f>
        <v>8</v>
      </c>
      <c r="AO77" s="293">
        <f>(AO7+AO21+AO31+AO73+AO55+SUM(AO74:AO76))/15</f>
        <v>0</v>
      </c>
      <c r="AP77" s="443">
        <f>AP7+AP21+AP31+AP73+AP55+SUM(AP74:AP76)</f>
        <v>30</v>
      </c>
      <c r="AQ77" s="149">
        <f>(AQ7+AQ21+AQ31+AQ73+AQ55+SUM(AQ74:AQ76))/15</f>
        <v>10</v>
      </c>
      <c r="AR77" s="150">
        <f>(AR7+AR21+AR31+AR73+AR55+SUM(AR74:AR76))/15</f>
        <v>0</v>
      </c>
      <c r="AS77" s="150">
        <f>(AS7+AS21+AS31+AS73+AS55+SUM(AS74:AS76))/15</f>
        <v>7</v>
      </c>
      <c r="AT77" s="293">
        <f>(AT7+AT21+AT31+AT73+AT55+SUM(AT74:AT76))/15</f>
        <v>6</v>
      </c>
      <c r="AU77" s="443">
        <f>AU7+AU21+AU31+AU73+AU55+SUM(AU74:AU76)</f>
        <v>30</v>
      </c>
      <c r="AV77" s="149">
        <f>(AV7+AV21+AV31+AV73+AV55+SUM(AV74:AV76))/15</f>
        <v>9</v>
      </c>
      <c r="AW77" s="150">
        <f>(AW7+AW21+AW31+AW73+AW55+SUM(AW74:AW76))/15</f>
        <v>1</v>
      </c>
      <c r="AX77" s="150">
        <f>(AX7+AX21+AX31+AX73+AX55+SUM(AX74:AX76))/15</f>
        <v>5</v>
      </c>
      <c r="AY77" s="293">
        <f>(AY7+AY21+AY31+AY73+AY55+SUM(AY74:AY76))/15</f>
        <v>3</v>
      </c>
      <c r="AZ77" s="443">
        <f>AZ7+AZ21+AZ31+AZ73+AZ55+SUM(AZ74:AZ76)</f>
        <v>30</v>
      </c>
      <c r="BA77" s="149">
        <f>(BA7+BA21+BA31+BA73+BA55+SUM(BA74:BA76))/15</f>
        <v>2</v>
      </c>
      <c r="BB77" s="150">
        <f>(BB7+BB21+BB31+BB73+BB55+SUM(BB74:BB76))/15</f>
        <v>0</v>
      </c>
      <c r="BC77" s="150">
        <f>(BC7+BC21+BC31+BC73+BC55+SUM(BC74:BC76))/15</f>
        <v>0</v>
      </c>
      <c r="BD77" s="293">
        <f>(BD7+BD21+BD31+BD73+BD55+SUM(BD74:BD76))/15</f>
        <v>5</v>
      </c>
      <c r="BE77" s="443">
        <f>BE7+BE21+BE31+BE73+BE55+SUM(BE74:BE76)</f>
        <v>30</v>
      </c>
    </row>
    <row r="78" spans="1:57" ht="24.95" customHeight="1">
      <c r="A78" s="30">
        <v>2</v>
      </c>
      <c r="B78" s="333"/>
      <c r="C78" s="362"/>
      <c r="D78" s="362"/>
      <c r="E78" s="362"/>
      <c r="F78" s="362"/>
      <c r="G78" s="362"/>
      <c r="H78" s="362"/>
      <c r="I78" s="362"/>
      <c r="J78" s="362"/>
      <c r="K78" s="363"/>
      <c r="L78" s="504" t="s">
        <v>173</v>
      </c>
      <c r="M78" s="504"/>
      <c r="N78" s="504"/>
      <c r="O78" s="504"/>
      <c r="P78" s="503"/>
      <c r="Q78" s="444"/>
      <c r="R78" s="445">
        <f>SUM(R77:U77)</f>
        <v>26</v>
      </c>
      <c r="S78" s="446"/>
      <c r="T78" s="446"/>
      <c r="U78" s="447"/>
      <c r="V78" s="444"/>
      <c r="W78" s="445">
        <f>SUM(W77:Z77)</f>
        <v>25</v>
      </c>
      <c r="X78" s="446"/>
      <c r="Y78" s="446"/>
      <c r="Z78" s="447"/>
      <c r="AA78" s="444"/>
      <c r="AB78" s="445">
        <f>SUM(AB77:AE77)</f>
        <v>23</v>
      </c>
      <c r="AC78" s="446"/>
      <c r="AD78" s="446"/>
      <c r="AE78" s="447"/>
      <c r="AF78" s="444"/>
      <c r="AG78" s="445">
        <f>SUM(AG77:AJ77)</f>
        <v>24</v>
      </c>
      <c r="AH78" s="446"/>
      <c r="AI78" s="446"/>
      <c r="AJ78" s="447"/>
      <c r="AK78" s="444"/>
      <c r="AL78" s="445">
        <f>SUM(AL77:AO77)</f>
        <v>22</v>
      </c>
      <c r="AM78" s="446"/>
      <c r="AN78" s="446"/>
      <c r="AO78" s="447"/>
      <c r="AP78" s="444"/>
      <c r="AQ78" s="445">
        <f>SUM(AQ77:AT77)</f>
        <v>23</v>
      </c>
      <c r="AR78" s="446"/>
      <c r="AS78" s="446"/>
      <c r="AT78" s="447"/>
      <c r="AU78" s="444"/>
      <c r="AV78" s="445">
        <f>SUM(AV77:AY77)</f>
        <v>18</v>
      </c>
      <c r="AW78" s="446"/>
      <c r="AX78" s="446"/>
      <c r="AY78" s="447"/>
      <c r="AZ78" s="444"/>
      <c r="BA78" s="445">
        <f>SUM(BA77:BD77)</f>
        <v>7</v>
      </c>
      <c r="BB78" s="446"/>
      <c r="BC78" s="446"/>
      <c r="BD78" s="447"/>
      <c r="BE78" s="444"/>
    </row>
    <row r="79" spans="1:57" ht="24.95" customHeight="1">
      <c r="B79" s="333"/>
      <c r="C79" s="364"/>
      <c r="D79" s="364"/>
      <c r="E79" s="364"/>
      <c r="F79" s="364"/>
      <c r="G79" s="364"/>
      <c r="H79" s="364"/>
      <c r="I79" s="364"/>
      <c r="J79" s="364"/>
      <c r="K79" s="365"/>
      <c r="L79" s="152">
        <v>22</v>
      </c>
      <c r="M79" s="118"/>
      <c r="N79" s="118"/>
      <c r="O79" s="118"/>
      <c r="P79" s="118"/>
      <c r="Q79" s="118"/>
      <c r="R79" s="153">
        <v>3</v>
      </c>
      <c r="S79" s="118"/>
      <c r="T79" s="118"/>
      <c r="U79" s="118"/>
      <c r="V79" s="118"/>
      <c r="W79" s="153">
        <v>3</v>
      </c>
      <c r="X79" s="118"/>
      <c r="Y79" s="118"/>
      <c r="Z79" s="118"/>
      <c r="AA79" s="118"/>
      <c r="AB79" s="153">
        <v>3</v>
      </c>
      <c r="AC79" s="118"/>
      <c r="AD79" s="118"/>
      <c r="AE79" s="118"/>
      <c r="AF79" s="118"/>
      <c r="AG79" s="153">
        <v>3</v>
      </c>
      <c r="AH79" s="118"/>
      <c r="AI79" s="118"/>
      <c r="AJ79" s="118"/>
      <c r="AK79" s="118"/>
      <c r="AL79" s="153">
        <v>3</v>
      </c>
      <c r="AM79" s="118"/>
      <c r="AN79" s="118"/>
      <c r="AO79" s="118"/>
      <c r="AP79" s="118"/>
      <c r="AQ79" s="153">
        <v>3</v>
      </c>
      <c r="AR79" s="118"/>
      <c r="AS79" s="118"/>
      <c r="AT79" s="118"/>
      <c r="AU79" s="118"/>
      <c r="AV79" s="153">
        <v>3</v>
      </c>
      <c r="AW79" s="118"/>
      <c r="AX79" s="118"/>
      <c r="AY79" s="118"/>
      <c r="AZ79" s="118"/>
      <c r="BA79" s="153">
        <v>1</v>
      </c>
      <c r="BB79" s="118"/>
      <c r="BC79" s="118"/>
      <c r="BD79" s="118"/>
      <c r="BE79" s="118"/>
    </row>
    <row r="80" spans="1:57" ht="20.100000000000001" customHeight="1">
      <c r="B80" s="333"/>
      <c r="C80" s="118"/>
      <c r="D80" s="118"/>
      <c r="E80" s="118"/>
      <c r="F80" s="118"/>
      <c r="G80" s="118"/>
      <c r="H80" s="118"/>
      <c r="I80" s="118"/>
      <c r="J80" s="118"/>
      <c r="K80" s="118"/>
      <c r="L80" s="154">
        <f>L77/P77*100</f>
        <v>47.023809523809526</v>
      </c>
      <c r="M80" s="154">
        <f>M77/P77*100</f>
        <v>20.833333333333336</v>
      </c>
      <c r="N80" s="155">
        <f>N77/P77*100</f>
        <v>21.428571428571427</v>
      </c>
      <c r="O80" s="155">
        <f>O77/P77*100</f>
        <v>10.714285714285714</v>
      </c>
      <c r="P80" s="156">
        <f>(P77/SUM(P8:P20,P22:P30,P32:P54,P56:P72,P74:P76,P73))*100</f>
        <v>100</v>
      </c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</row>
    <row r="81" spans="3:57" ht="18.75" thickBot="1"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</row>
    <row r="82" spans="3:57" ht="19.5" thickTop="1" thickBot="1">
      <c r="C82" s="118"/>
      <c r="D82" s="118"/>
      <c r="E82" s="118"/>
      <c r="F82" s="118"/>
      <c r="G82" s="118"/>
      <c r="H82" s="118"/>
      <c r="I82" s="157"/>
      <c r="J82" s="157"/>
      <c r="K82" s="157"/>
      <c r="L82" s="157"/>
      <c r="M82" s="157"/>
      <c r="N82" s="157"/>
      <c r="O82" s="157"/>
      <c r="P82" s="157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60">
        <v>2</v>
      </c>
      <c r="AQ82" s="329"/>
      <c r="AR82" s="118" t="s">
        <v>44</v>
      </c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</row>
    <row r="83" spans="3:57" ht="18.75" thickTop="1"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61">
        <v>2</v>
      </c>
      <c r="AQ83" s="329"/>
      <c r="AR83" s="118" t="s">
        <v>45</v>
      </c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</row>
    <row r="84" spans="3:57" ht="18"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71"/>
      <c r="AQ84" s="331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</row>
    <row r="85" spans="3:57" ht="18"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330"/>
      <c r="AQ85" s="331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</row>
    <row r="86" spans="3:57" ht="18">
      <c r="C86" s="118"/>
      <c r="D86" s="118"/>
      <c r="E86" s="118"/>
      <c r="F86" s="118"/>
      <c r="G86" s="118"/>
      <c r="H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</row>
    <row r="87" spans="3:57" ht="18">
      <c r="C87" s="118"/>
      <c r="D87" s="118"/>
      <c r="E87" s="118"/>
      <c r="F87" s="118"/>
      <c r="G87" s="118"/>
      <c r="H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</row>
  </sheetData>
  <mergeCells count="536">
    <mergeCell ref="AL49:AL50"/>
    <mergeCell ref="AM49:AM50"/>
    <mergeCell ref="H7:K7"/>
    <mergeCell ref="H21:K21"/>
    <mergeCell ref="H31:K31"/>
    <mergeCell ref="H55:K55"/>
    <mergeCell ref="H51:H54"/>
    <mergeCell ref="I51:K51"/>
    <mergeCell ref="I52:K52"/>
    <mergeCell ref="I53:K53"/>
    <mergeCell ref="I54:K54"/>
    <mergeCell ref="I36:J36"/>
    <mergeCell ref="I41:J41"/>
    <mergeCell ref="I45:J45"/>
    <mergeCell ref="J27:K27"/>
    <mergeCell ref="J28:K28"/>
    <mergeCell ref="H32:H36"/>
    <mergeCell ref="I33:K33"/>
    <mergeCell ref="M49:M50"/>
    <mergeCell ref="N49:N50"/>
    <mergeCell ref="O49:O50"/>
    <mergeCell ref="P49:P50"/>
    <mergeCell ref="Q49:Q50"/>
    <mergeCell ref="R49:R50"/>
    <mergeCell ref="P77:P78"/>
    <mergeCell ref="Q77:Q78"/>
    <mergeCell ref="I67:I68"/>
    <mergeCell ref="J67:K67"/>
    <mergeCell ref="J66:K66"/>
    <mergeCell ref="R78:U78"/>
    <mergeCell ref="J71:K71"/>
    <mergeCell ref="J72:K72"/>
    <mergeCell ref="L78:O78"/>
    <mergeCell ref="I71:I72"/>
    <mergeCell ref="J69:K69"/>
    <mergeCell ref="J70:K70"/>
    <mergeCell ref="H69:H72"/>
    <mergeCell ref="H73:K73"/>
    <mergeCell ref="H65:H68"/>
    <mergeCell ref="L5:Q5"/>
    <mergeCell ref="I22:K22"/>
    <mergeCell ref="I24:K24"/>
    <mergeCell ref="I25:K25"/>
    <mergeCell ref="I23:K23"/>
    <mergeCell ref="J10:K10"/>
    <mergeCell ref="I8:I13"/>
    <mergeCell ref="J13:K13"/>
    <mergeCell ref="J9:K9"/>
    <mergeCell ref="L8:L9"/>
    <mergeCell ref="M8:M9"/>
    <mergeCell ref="N8:N9"/>
    <mergeCell ref="O8:O9"/>
    <mergeCell ref="P8:P9"/>
    <mergeCell ref="Q8:Q9"/>
    <mergeCell ref="J12:K12"/>
    <mergeCell ref="L12:L13"/>
    <mergeCell ref="M12:M13"/>
    <mergeCell ref="N12:N13"/>
    <mergeCell ref="O12:O13"/>
    <mergeCell ref="P12:P13"/>
    <mergeCell ref="Q12:Q13"/>
    <mergeCell ref="M29:M30"/>
    <mergeCell ref="P14:P15"/>
    <mergeCell ref="Q14:Q15"/>
    <mergeCell ref="L27:L28"/>
    <mergeCell ref="L14:L15"/>
    <mergeCell ref="M14:M15"/>
    <mergeCell ref="N14:N15"/>
    <mergeCell ref="H8:H17"/>
    <mergeCell ref="H18:H20"/>
    <mergeCell ref="H27:H30"/>
    <mergeCell ref="J8:K8"/>
    <mergeCell ref="I18:K18"/>
    <mergeCell ref="I20:K20"/>
    <mergeCell ref="M27:M28"/>
    <mergeCell ref="N27:N28"/>
    <mergeCell ref="O27:O28"/>
    <mergeCell ref="P27:P28"/>
    <mergeCell ref="O14:O15"/>
    <mergeCell ref="N29:N30"/>
    <mergeCell ref="O29:O30"/>
    <mergeCell ref="P29:P30"/>
    <mergeCell ref="Q29:Q30"/>
    <mergeCell ref="J30:K30"/>
    <mergeCell ref="L29:L30"/>
    <mergeCell ref="AP77:AP78"/>
    <mergeCell ref="AU77:AU78"/>
    <mergeCell ref="AZ77:AZ78"/>
    <mergeCell ref="AQ5:AU5"/>
    <mergeCell ref="AQ78:AT78"/>
    <mergeCell ref="AV78:AY78"/>
    <mergeCell ref="AL5:AP5"/>
    <mergeCell ref="AL78:AO78"/>
    <mergeCell ref="AX29:AX30"/>
    <mergeCell ref="AY29:AY30"/>
    <mergeCell ref="AZ29:AZ30"/>
    <mergeCell ref="AN49:AN50"/>
    <mergeCell ref="AO49:AO50"/>
    <mergeCell ref="AP49:AP50"/>
    <mergeCell ref="AQ49:AQ50"/>
    <mergeCell ref="AR49:AR50"/>
    <mergeCell ref="AS49:AS50"/>
    <mergeCell ref="AT49:AT50"/>
    <mergeCell ref="AU49:AU50"/>
    <mergeCell ref="AV49:AV50"/>
    <mergeCell ref="AW49:AW50"/>
    <mergeCell ref="AX49:AX50"/>
    <mergeCell ref="AY49:AY50"/>
    <mergeCell ref="AZ49:AZ50"/>
    <mergeCell ref="R5:V5"/>
    <mergeCell ref="Z27:Z28"/>
    <mergeCell ref="U14:U15"/>
    <mergeCell ref="V14:V15"/>
    <mergeCell ref="W14:W15"/>
    <mergeCell ref="X14:X15"/>
    <mergeCell ref="AH14:AH15"/>
    <mergeCell ref="AI14:AI15"/>
    <mergeCell ref="AJ14:AJ15"/>
    <mergeCell ref="AA14:AA15"/>
    <mergeCell ref="R27:R28"/>
    <mergeCell ref="AB27:AB28"/>
    <mergeCell ref="R8:R9"/>
    <mergeCell ref="S8:S9"/>
    <mergeCell ref="T8:T9"/>
    <mergeCell ref="U8:U9"/>
    <mergeCell ref="V8:V9"/>
    <mergeCell ref="Y8:Y9"/>
    <mergeCell ref="Z8:Z9"/>
    <mergeCell ref="AA8:AA9"/>
    <mergeCell ref="AB8:AB9"/>
    <mergeCell ref="AC8:AC9"/>
    <mergeCell ref="AD8:AD9"/>
    <mergeCell ref="AE8:AE9"/>
    <mergeCell ref="AG5:AK5"/>
    <mergeCell ref="AB5:AF5"/>
    <mergeCell ref="W5:AA5"/>
    <mergeCell ref="AE49:AE50"/>
    <mergeCell ref="AF49:AF50"/>
    <mergeCell ref="AG49:AG50"/>
    <mergeCell ref="AH49:AH50"/>
    <mergeCell ref="AI49:AI50"/>
    <mergeCell ref="AJ49:AJ50"/>
    <mergeCell ref="AK49:AK50"/>
    <mergeCell ref="AA27:AA28"/>
    <mergeCell ref="W29:W30"/>
    <mergeCell ref="X29:X30"/>
    <mergeCell ref="Y29:Y30"/>
    <mergeCell ref="Z29:Z30"/>
    <mergeCell ref="AA29:AA30"/>
    <mergeCell ref="AK27:AK28"/>
    <mergeCell ref="W8:W9"/>
    <mergeCell ref="X8:X9"/>
    <mergeCell ref="I40:K40"/>
    <mergeCell ref="I14:J15"/>
    <mergeCell ref="AK77:AK78"/>
    <mergeCell ref="AB78:AE78"/>
    <mergeCell ref="AF77:AF78"/>
    <mergeCell ref="V77:V78"/>
    <mergeCell ref="W78:Z78"/>
    <mergeCell ref="AA77:AA78"/>
    <mergeCell ref="AG78:AJ78"/>
    <mergeCell ref="Y14:Y15"/>
    <mergeCell ref="Z14:Z15"/>
    <mergeCell ref="AF14:AF15"/>
    <mergeCell ref="AG14:AG15"/>
    <mergeCell ref="AC27:AC28"/>
    <mergeCell ref="AD27:AD28"/>
    <mergeCell ref="X27:X28"/>
    <mergeCell ref="Y27:Y28"/>
    <mergeCell ref="V49:V50"/>
    <mergeCell ref="W49:W50"/>
    <mergeCell ref="Q27:Q28"/>
    <mergeCell ref="X49:X50"/>
    <mergeCell ref="Y49:Y50"/>
    <mergeCell ref="AI27:AI28"/>
    <mergeCell ref="AJ27:AJ28"/>
    <mergeCell ref="AZ14:AZ15"/>
    <mergeCell ref="I16:K16"/>
    <mergeCell ref="I17:K17"/>
    <mergeCell ref="AU14:AU15"/>
    <mergeCell ref="AV14:AV15"/>
    <mergeCell ref="AW14:AW15"/>
    <mergeCell ref="AX14:AX15"/>
    <mergeCell ref="AY14:AY15"/>
    <mergeCell ref="AP14:AP15"/>
    <mergeCell ref="AQ14:AQ15"/>
    <mergeCell ref="AR14:AR15"/>
    <mergeCell ref="AS14:AS15"/>
    <mergeCell ref="AT14:AT15"/>
    <mergeCell ref="AK14:AK15"/>
    <mergeCell ref="R14:R15"/>
    <mergeCell ref="S14:S15"/>
    <mergeCell ref="AL14:AL15"/>
    <mergeCell ref="AM14:AM15"/>
    <mergeCell ref="AB14:AB15"/>
    <mergeCell ref="AC14:AC15"/>
    <mergeCell ref="AD14:AD15"/>
    <mergeCell ref="B14:B15"/>
    <mergeCell ref="B27:B28"/>
    <mergeCell ref="B29:B30"/>
    <mergeCell ref="AN29:AN30"/>
    <mergeCell ref="AO29:AO30"/>
    <mergeCell ref="AP29:AP30"/>
    <mergeCell ref="AQ29:AQ30"/>
    <mergeCell ref="AR29:AR30"/>
    <mergeCell ref="AI29:AI30"/>
    <mergeCell ref="AJ29:AJ30"/>
    <mergeCell ref="AE14:AE15"/>
    <mergeCell ref="T14:T15"/>
    <mergeCell ref="AK29:AK30"/>
    <mergeCell ref="AN14:AN15"/>
    <mergeCell ref="AO14:AO15"/>
    <mergeCell ref="AL29:AL30"/>
    <mergeCell ref="AM29:AM30"/>
    <mergeCell ref="AR27:AR28"/>
    <mergeCell ref="AD29:AD30"/>
    <mergeCell ref="AM27:AM28"/>
    <mergeCell ref="AN27:AN28"/>
    <mergeCell ref="AO27:AO28"/>
    <mergeCell ref="J29:K29"/>
    <mergeCell ref="AL27:AL28"/>
    <mergeCell ref="AP27:AP28"/>
    <mergeCell ref="AQ27:AQ28"/>
    <mergeCell ref="R29:R30"/>
    <mergeCell ref="S29:S30"/>
    <mergeCell ref="T29:T30"/>
    <mergeCell ref="U29:U30"/>
    <mergeCell ref="V29:V30"/>
    <mergeCell ref="S27:S28"/>
    <mergeCell ref="T27:T28"/>
    <mergeCell ref="U27:U28"/>
    <mergeCell ref="V27:V28"/>
    <mergeCell ref="W27:W28"/>
    <mergeCell ref="AE27:AE28"/>
    <mergeCell ref="AF27:AF28"/>
    <mergeCell ref="AG27:AG28"/>
    <mergeCell ref="AH27:AH28"/>
    <mergeCell ref="AV5:AZ5"/>
    <mergeCell ref="AX2:AZ2"/>
    <mergeCell ref="I74:K74"/>
    <mergeCell ref="I75:K75"/>
    <mergeCell ref="I76:K76"/>
    <mergeCell ref="I56:K56"/>
    <mergeCell ref="J65:K65"/>
    <mergeCell ref="I5:K6"/>
    <mergeCell ref="AS29:AS30"/>
    <mergeCell ref="AK57:AK58"/>
    <mergeCell ref="AL57:AL58"/>
    <mergeCell ref="AM57:AM58"/>
    <mergeCell ref="AF59:AF60"/>
    <mergeCell ref="AG59:AG60"/>
    <mergeCell ref="AB29:AB30"/>
    <mergeCell ref="AC29:AC30"/>
    <mergeCell ref="AE29:AE30"/>
    <mergeCell ref="AF29:AF30"/>
    <mergeCell ref="AG29:AG30"/>
    <mergeCell ref="AH29:AH30"/>
    <mergeCell ref="AH59:AH60"/>
    <mergeCell ref="AV29:AV30"/>
    <mergeCell ref="AW29:AW30"/>
    <mergeCell ref="AX27:AX28"/>
    <mergeCell ref="BC2:BE2"/>
    <mergeCell ref="BA5:BE5"/>
    <mergeCell ref="BA14:BA15"/>
    <mergeCell ref="BB14:BB15"/>
    <mergeCell ref="BC14:BC15"/>
    <mergeCell ref="BD14:BD15"/>
    <mergeCell ref="BE14:BE15"/>
    <mergeCell ref="BA27:BA28"/>
    <mergeCell ref="BB27:BB28"/>
    <mergeCell ref="BC27:BC28"/>
    <mergeCell ref="BD27:BD28"/>
    <mergeCell ref="BE27:BE28"/>
    <mergeCell ref="BE10:BE11"/>
    <mergeCell ref="BE12:BE13"/>
    <mergeCell ref="BA10:BA11"/>
    <mergeCell ref="BB10:BB11"/>
    <mergeCell ref="BC10:BC11"/>
    <mergeCell ref="BB12:BB13"/>
    <mergeCell ref="BC12:BC13"/>
    <mergeCell ref="BB8:BB9"/>
    <mergeCell ref="BC8:BC9"/>
    <mergeCell ref="BD8:BD9"/>
    <mergeCell ref="BE8:BE9"/>
    <mergeCell ref="AY27:AY28"/>
    <mergeCell ref="AZ27:AZ28"/>
    <mergeCell ref="AX57:AX58"/>
    <mergeCell ref="AY57:AY58"/>
    <mergeCell ref="AZ57:AZ58"/>
    <mergeCell ref="AN57:AN58"/>
    <mergeCell ref="AO57:AO58"/>
    <mergeCell ref="AP57:AP58"/>
    <mergeCell ref="AQ57:AQ58"/>
    <mergeCell ref="AR57:AR58"/>
    <mergeCell ref="AS57:AS58"/>
    <mergeCell ref="AT57:AT58"/>
    <mergeCell ref="AU57:AU58"/>
    <mergeCell ref="AV57:AV58"/>
    <mergeCell ref="AW57:AW58"/>
    <mergeCell ref="AW27:AW28"/>
    <mergeCell ref="AU29:AU30"/>
    <mergeCell ref="AT29:AT30"/>
    <mergeCell ref="AS27:AS28"/>
    <mergeCell ref="AT27:AT28"/>
    <mergeCell ref="AU27:AU28"/>
    <mergeCell ref="AV27:AV28"/>
    <mergeCell ref="BE77:BE78"/>
    <mergeCell ref="BA78:BD78"/>
    <mergeCell ref="BA29:BA30"/>
    <mergeCell ref="BB29:BB30"/>
    <mergeCell ref="BC29:BC30"/>
    <mergeCell ref="BD29:BD30"/>
    <mergeCell ref="BE29:BE30"/>
    <mergeCell ref="BE57:BE58"/>
    <mergeCell ref="BE59:BE60"/>
    <mergeCell ref="BA49:BA50"/>
    <mergeCell ref="BB49:BB50"/>
    <mergeCell ref="BC49:BC50"/>
    <mergeCell ref="BD49:BD50"/>
    <mergeCell ref="BE49:BE50"/>
    <mergeCell ref="BA57:BA58"/>
    <mergeCell ref="BB57:BB58"/>
    <mergeCell ref="BC57:BC58"/>
    <mergeCell ref="BD57:BD58"/>
    <mergeCell ref="BB59:BB60"/>
    <mergeCell ref="BC59:BC60"/>
    <mergeCell ref="BD59:BD60"/>
    <mergeCell ref="AG57:AG58"/>
    <mergeCell ref="AH57:AH58"/>
    <mergeCell ref="AI57:AI58"/>
    <mergeCell ref="I59:I60"/>
    <mergeCell ref="H56:H60"/>
    <mergeCell ref="I44:K44"/>
    <mergeCell ref="I65:I66"/>
    <mergeCell ref="H42:H45"/>
    <mergeCell ref="L49:L50"/>
    <mergeCell ref="I49:I50"/>
    <mergeCell ref="J49:K49"/>
    <mergeCell ref="J50:K50"/>
    <mergeCell ref="J57:K57"/>
    <mergeCell ref="J58:K58"/>
    <mergeCell ref="Z49:Z50"/>
    <mergeCell ref="AA49:AA50"/>
    <mergeCell ref="AB49:AB50"/>
    <mergeCell ref="AC49:AC50"/>
    <mergeCell ref="AD49:AD50"/>
    <mergeCell ref="S49:S50"/>
    <mergeCell ref="T49:T50"/>
    <mergeCell ref="U49:U50"/>
    <mergeCell ref="L57:L58"/>
    <mergeCell ref="L59:L60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F57:AF58"/>
    <mergeCell ref="AX59:AX60"/>
    <mergeCell ref="AY59:AY60"/>
    <mergeCell ref="M59:M60"/>
    <mergeCell ref="N59:N60"/>
    <mergeCell ref="H22:H26"/>
    <mergeCell ref="I37:K37"/>
    <mergeCell ref="I39:K39"/>
    <mergeCell ref="I38:K38"/>
    <mergeCell ref="I32:K32"/>
    <mergeCell ref="I48:K48"/>
    <mergeCell ref="H37:H41"/>
    <mergeCell ref="I42:K42"/>
    <mergeCell ref="I43:K43"/>
    <mergeCell ref="H46:H50"/>
    <mergeCell ref="I47:K47"/>
    <mergeCell ref="I46:K46"/>
    <mergeCell ref="I29:I30"/>
    <mergeCell ref="AM59:AM60"/>
    <mergeCell ref="AN59:AN60"/>
    <mergeCell ref="T59:T60"/>
    <mergeCell ref="AE59:AE60"/>
    <mergeCell ref="AD59:AD60"/>
    <mergeCell ref="M57:M58"/>
    <mergeCell ref="N57:N58"/>
    <mergeCell ref="AR59:AR60"/>
    <mergeCell ref="AS59:AS60"/>
    <mergeCell ref="AT59:AT60"/>
    <mergeCell ref="AU59:AU60"/>
    <mergeCell ref="I27:I28"/>
    <mergeCell ref="I26:K26"/>
    <mergeCell ref="I35:K35"/>
    <mergeCell ref="I34:K34"/>
    <mergeCell ref="O57:O58"/>
    <mergeCell ref="P57:P58"/>
    <mergeCell ref="Q57:Q58"/>
    <mergeCell ref="R57:R58"/>
    <mergeCell ref="S57:S58"/>
    <mergeCell ref="T57:T58"/>
    <mergeCell ref="U57:U58"/>
    <mergeCell ref="O59:O60"/>
    <mergeCell ref="P59:P60"/>
    <mergeCell ref="Q59:Q60"/>
    <mergeCell ref="R59:R60"/>
    <mergeCell ref="S59:S60"/>
    <mergeCell ref="AJ57:AJ58"/>
    <mergeCell ref="V57:V58"/>
    <mergeCell ref="W57:W58"/>
    <mergeCell ref="J59:K59"/>
    <mergeCell ref="J60:K60"/>
    <mergeCell ref="H61:H64"/>
    <mergeCell ref="I57:I58"/>
    <mergeCell ref="AZ59:AZ60"/>
    <mergeCell ref="BA59:BA60"/>
    <mergeCell ref="AI59:AI60"/>
    <mergeCell ref="AJ59:AJ60"/>
    <mergeCell ref="AK59:AK60"/>
    <mergeCell ref="AL59:AL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V59:AV60"/>
    <mergeCell ref="AW59:AW60"/>
    <mergeCell ref="AO59:AO60"/>
    <mergeCell ref="AP59:AP60"/>
    <mergeCell ref="AQ59:AQ60"/>
    <mergeCell ref="B49:B50"/>
    <mergeCell ref="B71:B72"/>
    <mergeCell ref="B69:B70"/>
    <mergeCell ref="B57:B58"/>
    <mergeCell ref="B59:B60"/>
    <mergeCell ref="I69:I70"/>
    <mergeCell ref="J11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V10:V11"/>
    <mergeCell ref="W10:W11"/>
    <mergeCell ref="X10:X11"/>
    <mergeCell ref="Y10:Y11"/>
    <mergeCell ref="AA10:AA11"/>
    <mergeCell ref="AB10:AB11"/>
    <mergeCell ref="AO8:AO9"/>
    <mergeCell ref="AP8:AP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Q8:AQ9"/>
    <mergeCell ref="AR8:AR9"/>
    <mergeCell ref="AH10:AH11"/>
    <mergeCell ref="AI10:AI11"/>
    <mergeCell ref="AK10:AK11"/>
    <mergeCell ref="AL10:AL11"/>
    <mergeCell ref="AM10:AM11"/>
    <mergeCell ref="AX8:AX9"/>
    <mergeCell ref="AY8:AY9"/>
    <mergeCell ref="AC10:AC11"/>
    <mergeCell ref="AD10:AD11"/>
    <mergeCell ref="AF10:AF11"/>
    <mergeCell ref="AG10:AG11"/>
    <mergeCell ref="AZ8:AZ9"/>
    <mergeCell ref="BA8:BA9"/>
    <mergeCell ref="AS8:AS9"/>
    <mergeCell ref="AT8:AT9"/>
    <mergeCell ref="AU8:AU9"/>
    <mergeCell ref="AV8:AV9"/>
    <mergeCell ref="AW8:AW9"/>
    <mergeCell ref="BA12:BA13"/>
    <mergeCell ref="R12:R13"/>
    <mergeCell ref="S12:S13"/>
    <mergeCell ref="T12:T13"/>
    <mergeCell ref="V12:V13"/>
    <mergeCell ref="W12:W13"/>
    <mergeCell ref="X12:X13"/>
    <mergeCell ref="Y12:Y13"/>
    <mergeCell ref="AA12:AA13"/>
    <mergeCell ref="AB12:AB13"/>
    <mergeCell ref="AC12:AC13"/>
    <mergeCell ref="AY10:AY11"/>
    <mergeCell ref="AZ10:AZ11"/>
    <mergeCell ref="AQ12:AQ13"/>
    <mergeCell ref="AR12:AR13"/>
    <mergeCell ref="AL12:AL13"/>
    <mergeCell ref="AM12:AM13"/>
    <mergeCell ref="AN12:AN13"/>
    <mergeCell ref="AO12:AO13"/>
    <mergeCell ref="AP12:AP13"/>
    <mergeCell ref="AN10:AN11"/>
    <mergeCell ref="AP10:AP11"/>
    <mergeCell ref="AQ10:AQ11"/>
    <mergeCell ref="AR10:AR11"/>
    <mergeCell ref="AS10:AS11"/>
    <mergeCell ref="AU10:AU11"/>
    <mergeCell ref="AV10:AV11"/>
    <mergeCell ref="AW10:AW11"/>
    <mergeCell ref="AX10:AX11"/>
    <mergeCell ref="C77:K77"/>
    <mergeCell ref="C78:K78"/>
    <mergeCell ref="C79:K79"/>
    <mergeCell ref="AS12:AS13"/>
    <mergeCell ref="AU12:AU13"/>
    <mergeCell ref="AV12:AV13"/>
    <mergeCell ref="AW12:AW13"/>
    <mergeCell ref="AX12:AX13"/>
    <mergeCell ref="AZ12:AZ13"/>
    <mergeCell ref="I19:K19"/>
    <mergeCell ref="AD12:AD13"/>
    <mergeCell ref="AF12:AF13"/>
    <mergeCell ref="AG12:AG13"/>
    <mergeCell ref="AH12:AH13"/>
    <mergeCell ref="AI12:AI13"/>
    <mergeCell ref="AK12:AK13"/>
    <mergeCell ref="I61:I62"/>
    <mergeCell ref="I63:I64"/>
    <mergeCell ref="J62:K62"/>
    <mergeCell ref="J61:K61"/>
    <mergeCell ref="J63:K63"/>
    <mergeCell ref="J64:K64"/>
    <mergeCell ref="J68:K68"/>
  </mergeCells>
  <phoneticPr fontId="0" type="noConversion"/>
  <conditionalFormatting sqref="AV79 AL79 AQ79 W79 R79 AG79">
    <cfRule type="cellIs" dxfId="8" priority="5" stopIfTrue="1" operator="greaterThan">
      <formula>egz_s</formula>
    </cfRule>
    <cfRule type="cellIs" dxfId="7" priority="6" stopIfTrue="1" operator="greaterThan">
      <formula>egz_r-W$79</formula>
    </cfRule>
  </conditionalFormatting>
  <conditionalFormatting sqref="W78 AB78 AG78 AL78 AQ78 AV78 R78 BA78">
    <cfRule type="cellIs" dxfId="6" priority="7" stopIfTrue="1" operator="greaterThan">
      <formula>max_t</formula>
    </cfRule>
  </conditionalFormatting>
  <conditionalFormatting sqref="V77 AA77 AF77 AK77 AP77 AU77 AZ77 BE77">
    <cfRule type="cellIs" dxfId="5" priority="8" stopIfTrue="1" operator="notEqual">
      <formula>ECTS_s</formula>
    </cfRule>
  </conditionalFormatting>
  <conditionalFormatting sqref="P77:P78">
    <cfRule type="cellIs" dxfId="4" priority="9" stopIfTrue="1" operator="notBetween">
      <formula>min_st*tyg</formula>
      <formula>tyg*max_st</formula>
    </cfRule>
  </conditionalFormatting>
  <conditionalFormatting sqref="AB79">
    <cfRule type="cellIs" dxfId="3" priority="10" stopIfTrue="1" operator="greaterThan">
      <formula>egz_s</formula>
    </cfRule>
    <cfRule type="cellIs" dxfId="2" priority="11" stopIfTrue="1" operator="greaterThan">
      <formula>egz_r-AG$79</formula>
    </cfRule>
  </conditionalFormatting>
  <conditionalFormatting sqref="BA79">
    <cfRule type="cellIs" dxfId="1" priority="1" stopIfTrue="1" operator="greaterThan">
      <formula>egz_s</formula>
    </cfRule>
    <cfRule type="cellIs" dxfId="0" priority="2" stopIfTrue="1" operator="greaterThan">
      <formula>egz_r-BF$79</formula>
    </cfRule>
  </conditionalFormatting>
  <dataValidations count="2"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R74:BE76 BE12 BA10:BD13 AZ12 AU12 AK12 AF12 AA12 V12 AV10:AY13 R10:U13 AZ10 W32:BE48 BE10 AQ10:AT13 AU10 AL10:AO11 AP10 AG10:AJ13 AK10 AB10:AE13 AF10 W10:Z13 AA10 V10 R8:BE8 AG61:AG62 W77:Z77 R64:BE72 AI61:BE62 R51:S54 W51:BE54 AI59 AS49:AU50 BC49:BE50 AX49:AZ50 AI49:AK50 AD49:AF50 Y49:AA50 AN49:AP50 AH57:AH63 AI57 AG57 BA77:BD77 AJ63:BE63 R32:S49 W49:X49 AB49:AC49 AJ57:AP60 AG49:AH49 AG56:AP56 AL49:AM49 AQ49:AR49 AQ56:BE60 AV49:AW49 R22:BE30 BA49:BB49 AG59 T32:V54 R56:AF63 R77:U77 AV77:AY77 AB77:AJ77 AL77:AO77 AQ77:AT77 AQ14:BE20 AL12:AP20 R14:AK20"/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AG78 R78 AB78 AA77 V77 W78 AQ78 AL78 AV78 BA78">
      <formula1>0</formula1>
      <formula2>9</formula2>
    </dataValidation>
  </dataValidations>
  <printOptions horizontalCentered="1" verticalCentered="1"/>
  <pageMargins left="0.19685039370078741" right="0.19685039370078741" top="0.15748031496062992" bottom="0.23622047244094491" header="0.19685039370078741" footer="0.15748031496062992"/>
  <pageSetup paperSize="9" scale="29" orientation="portrait" horizontalDpi="300" verticalDpi="300" r:id="rId1"/>
  <headerFooter alignWithMargins="0"/>
  <legacyDrawing r:id="rId2"/>
  <controls>
    <control shapeId="1025" r:id="rId3" name="CommandButton1"/>
    <control shapeId="1029" r:id="rId4" name="CommandButton2"/>
    <control shapeId="1030" r:id="rId5" name="CommandButton3"/>
    <control shapeId="1043" r:id="rId6" name="CommandButton4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1">
    <pageSetUpPr fitToPage="1"/>
  </sheetPr>
  <dimension ref="A1:AS26"/>
  <sheetViews>
    <sheetView showGridLines="0" showZeros="0" workbookViewId="0">
      <pane xSplit="4" ySplit="6" topLeftCell="T7" activePane="bottomRight" state="frozen"/>
      <selection activeCell="B1" sqref="B1"/>
      <selection pane="topRight" activeCell="E1" sqref="E1"/>
      <selection pane="bottomLeft" activeCell="B7" sqref="B7"/>
      <selection pane="bottomRight" activeCell="D8" sqref="D8:D12"/>
    </sheetView>
  </sheetViews>
  <sheetFormatPr defaultRowHeight="12.75"/>
  <cols>
    <col min="1" max="1" width="8.140625" style="9" hidden="1" customWidth="1"/>
    <col min="2" max="2" width="11.7109375" style="9" customWidth="1"/>
    <col min="3" max="3" width="3.7109375" style="9" customWidth="1"/>
    <col min="4" max="4" width="41.85546875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16384" width="9.140625" style="9"/>
  </cols>
  <sheetData>
    <row r="1" spans="1:45" ht="15" customHeight="1">
      <c r="D1" s="31"/>
    </row>
    <row r="2" spans="1:45" ht="15" customHeight="1">
      <c r="D2" s="31"/>
      <c r="E2" s="10" t="s">
        <v>30</v>
      </c>
      <c r="F2" s="11" t="str">
        <f>Kierunek!M2</f>
        <v>Transport I-szy stopień, studia inżynierskie stacjonarne</v>
      </c>
    </row>
    <row r="3" spans="1:45" ht="15" customHeight="1">
      <c r="C3" s="11"/>
      <c r="D3" s="31"/>
      <c r="E3" s="10"/>
      <c r="F3" s="11"/>
    </row>
    <row r="4" spans="1:45" ht="15" customHeight="1">
      <c r="C4" s="11"/>
      <c r="D4" s="31"/>
      <c r="E4" s="12"/>
    </row>
    <row r="5" spans="1:45" ht="13.5" customHeight="1">
      <c r="C5" s="549" t="s">
        <v>5</v>
      </c>
      <c r="D5" s="554" t="s">
        <v>42</v>
      </c>
      <c r="E5" s="551" t="s">
        <v>28</v>
      </c>
      <c r="F5" s="552"/>
      <c r="G5" s="552"/>
      <c r="H5" s="552"/>
      <c r="I5" s="552"/>
      <c r="J5" s="553"/>
      <c r="K5" s="546" t="s">
        <v>6</v>
      </c>
      <c r="L5" s="547"/>
      <c r="M5" s="547"/>
      <c r="N5" s="547"/>
      <c r="O5" s="548"/>
      <c r="P5" s="546" t="s">
        <v>7</v>
      </c>
      <c r="Q5" s="547"/>
      <c r="R5" s="547"/>
      <c r="S5" s="547"/>
      <c r="T5" s="548"/>
      <c r="U5" s="546" t="s">
        <v>8</v>
      </c>
      <c r="V5" s="547"/>
      <c r="W5" s="547"/>
      <c r="X5" s="547"/>
      <c r="Y5" s="548"/>
      <c r="Z5" s="546" t="s">
        <v>9</v>
      </c>
      <c r="AA5" s="547"/>
      <c r="AB5" s="547"/>
      <c r="AC5" s="547"/>
      <c r="AD5" s="548"/>
      <c r="AE5" s="546" t="s">
        <v>10</v>
      </c>
      <c r="AF5" s="547"/>
      <c r="AG5" s="547"/>
      <c r="AH5" s="547"/>
      <c r="AI5" s="548"/>
      <c r="AJ5" s="546" t="s">
        <v>11</v>
      </c>
      <c r="AK5" s="547"/>
      <c r="AL5" s="547"/>
      <c r="AM5" s="547"/>
      <c r="AN5" s="548"/>
      <c r="AO5" s="546" t="s">
        <v>12</v>
      </c>
      <c r="AP5" s="547"/>
      <c r="AQ5" s="547"/>
      <c r="AR5" s="547"/>
      <c r="AS5" s="548"/>
    </row>
    <row r="6" spans="1:45" ht="15" customHeight="1">
      <c r="A6" s="9">
        <v>2</v>
      </c>
      <c r="C6" s="550"/>
      <c r="D6" s="555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</row>
    <row r="7" spans="1:45" ht="0.75" customHeigh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13" si="0">SUM(E7:H7)</f>
        <v>0</v>
      </c>
      <c r="J7" s="35">
        <f t="shared" ref="J7:J13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19"/>
      <c r="AP7" s="20"/>
      <c r="AQ7" s="20"/>
      <c r="AR7" s="21"/>
      <c r="AS7" s="22"/>
    </row>
    <row r="8" spans="1:45">
      <c r="A8" s="9">
        <v>1</v>
      </c>
      <c r="C8" s="76">
        <v>1</v>
      </c>
      <c r="D8" s="173"/>
      <c r="E8" s="77">
        <f t="shared" ref="E8:E13" si="2">tyg*SUMIF($K$6:$AS$6,E$6,$K8:$AS8)</f>
        <v>15</v>
      </c>
      <c r="F8" s="78">
        <f t="shared" ref="F8:H13" si="3">tyg*SUMIF($K$6:$AS$6,F$6,$K8:$AS8)</f>
        <v>15</v>
      </c>
      <c r="G8" s="78">
        <f t="shared" si="3"/>
        <v>0</v>
      </c>
      <c r="H8" s="79">
        <f t="shared" si="3"/>
        <v>0</v>
      </c>
      <c r="I8" s="76">
        <f>SUM(E8:H8)</f>
        <v>30</v>
      </c>
      <c r="J8" s="36">
        <f t="shared" si="1"/>
        <v>2.5</v>
      </c>
      <c r="K8" s="48"/>
      <c r="L8" s="49"/>
      <c r="M8" s="49"/>
      <c r="N8" s="47"/>
      <c r="O8" s="50"/>
      <c r="P8" s="48"/>
      <c r="Q8" s="49"/>
      <c r="R8" s="49"/>
      <c r="S8" s="47"/>
      <c r="T8" s="50"/>
      <c r="U8" s="48"/>
      <c r="V8" s="49"/>
      <c r="W8" s="49"/>
      <c r="X8" s="47"/>
      <c r="Y8" s="50"/>
      <c r="Z8" s="48"/>
      <c r="AA8" s="49"/>
      <c r="AB8" s="49"/>
      <c r="AC8" s="47"/>
      <c r="AD8" s="50"/>
      <c r="AE8" s="158">
        <v>1</v>
      </c>
      <c r="AF8" s="113">
        <v>1</v>
      </c>
      <c r="AG8" s="80"/>
      <c r="AH8" s="81"/>
      <c r="AI8" s="50">
        <v>2.5</v>
      </c>
      <c r="AJ8" s="48"/>
      <c r="AK8" s="49"/>
      <c r="AL8" s="49"/>
      <c r="AM8" s="47"/>
      <c r="AN8" s="50"/>
      <c r="AO8" s="48"/>
      <c r="AP8" s="49"/>
      <c r="AQ8" s="49"/>
      <c r="AR8" s="47"/>
      <c r="AS8" s="50"/>
    </row>
    <row r="9" spans="1:45" ht="40.5" customHeight="1">
      <c r="A9" s="9">
        <v>1</v>
      </c>
      <c r="C9" s="86">
        <v>2</v>
      </c>
      <c r="D9" s="94"/>
      <c r="E9" s="87">
        <f t="shared" si="2"/>
        <v>30</v>
      </c>
      <c r="F9" s="88">
        <f>tyg*SUMIF($K$6:$AS$6,F$6,$K9:$AS9)</f>
        <v>0</v>
      </c>
      <c r="G9" s="88">
        <f>tyg*SUMIF($K$6:$AS$6,G$6,$K9:$AS9)</f>
        <v>0</v>
      </c>
      <c r="H9" s="89">
        <f>tyg*SUMIF($K$6:$AS$6,H$6,$K9:$AS9)</f>
        <v>0</v>
      </c>
      <c r="I9" s="86">
        <f>SUM(E9:H9)</f>
        <v>30</v>
      </c>
      <c r="J9" s="61">
        <f t="shared" si="1"/>
        <v>3</v>
      </c>
      <c r="K9" s="62"/>
      <c r="L9" s="63"/>
      <c r="M9" s="63"/>
      <c r="N9" s="64"/>
      <c r="O9" s="65"/>
      <c r="P9" s="62">
        <v>2</v>
      </c>
      <c r="Q9" s="63"/>
      <c r="R9" s="63"/>
      <c r="S9" s="64"/>
      <c r="T9" s="65">
        <v>3</v>
      </c>
      <c r="U9" s="62"/>
      <c r="V9" s="63"/>
      <c r="W9" s="63"/>
      <c r="X9" s="64"/>
      <c r="Y9" s="65"/>
      <c r="Z9" s="62"/>
      <c r="AA9" s="63"/>
      <c r="AB9" s="63"/>
      <c r="AC9" s="64"/>
      <c r="AD9" s="65"/>
      <c r="AE9" s="62"/>
      <c r="AF9" s="63"/>
      <c r="AG9" s="63"/>
      <c r="AH9" s="64"/>
      <c r="AI9" s="65"/>
      <c r="AJ9" s="62"/>
      <c r="AK9" s="63"/>
      <c r="AL9" s="63"/>
      <c r="AM9" s="64"/>
      <c r="AN9" s="65"/>
      <c r="AO9" s="62"/>
      <c r="AP9" s="63"/>
      <c r="AQ9" s="63"/>
      <c r="AR9" s="64"/>
      <c r="AS9" s="65"/>
    </row>
    <row r="10" spans="1:45" ht="13.5" customHeight="1">
      <c r="A10" s="9">
        <v>1</v>
      </c>
      <c r="C10" s="23">
        <v>3</v>
      </c>
      <c r="D10" s="90"/>
      <c r="E10" s="37">
        <f t="shared" si="2"/>
        <v>0</v>
      </c>
      <c r="F10" s="38">
        <f t="shared" si="3"/>
        <v>0</v>
      </c>
      <c r="G10" s="38">
        <f t="shared" si="3"/>
        <v>30</v>
      </c>
      <c r="H10" s="39">
        <f t="shared" si="3"/>
        <v>0</v>
      </c>
      <c r="I10" s="23">
        <f t="shared" si="0"/>
        <v>30</v>
      </c>
      <c r="J10" s="40">
        <f t="shared" si="1"/>
        <v>1.5</v>
      </c>
      <c r="K10" s="24"/>
      <c r="L10" s="25"/>
      <c r="M10" s="25"/>
      <c r="N10" s="26"/>
      <c r="O10" s="27"/>
      <c r="P10" s="91"/>
      <c r="Q10" s="92"/>
      <c r="R10" s="92"/>
      <c r="S10" s="93"/>
      <c r="T10" s="27"/>
      <c r="U10" s="91"/>
      <c r="V10" s="159"/>
      <c r="W10" s="111">
        <v>2</v>
      </c>
      <c r="X10" s="93"/>
      <c r="Y10" s="27">
        <v>1.5</v>
      </c>
      <c r="Z10" s="24"/>
      <c r="AA10" s="25"/>
      <c r="AB10" s="25"/>
      <c r="AC10" s="26"/>
      <c r="AD10" s="27"/>
      <c r="AE10" s="24"/>
      <c r="AF10" s="25"/>
      <c r="AG10" s="25"/>
      <c r="AH10" s="26"/>
      <c r="AI10" s="27"/>
      <c r="AJ10" s="24"/>
      <c r="AK10" s="25"/>
      <c r="AL10" s="25"/>
      <c r="AM10" s="26"/>
      <c r="AN10" s="27"/>
      <c r="AO10" s="24"/>
      <c r="AP10" s="25"/>
      <c r="AQ10" s="25"/>
      <c r="AR10" s="26"/>
      <c r="AS10" s="27"/>
    </row>
    <row r="11" spans="1:45" ht="66.75" customHeight="1">
      <c r="A11" s="9">
        <v>1</v>
      </c>
      <c r="C11" s="95">
        <v>4</v>
      </c>
      <c r="D11" s="174"/>
      <c r="E11" s="96">
        <f t="shared" si="2"/>
        <v>30</v>
      </c>
      <c r="F11" s="97">
        <f t="shared" si="3"/>
        <v>0</v>
      </c>
      <c r="G11" s="97">
        <f t="shared" si="3"/>
        <v>0</v>
      </c>
      <c r="H11" s="98">
        <f t="shared" si="3"/>
        <v>0</v>
      </c>
      <c r="I11" s="95">
        <f t="shared" si="0"/>
        <v>30</v>
      </c>
      <c r="J11" s="66">
        <f t="shared" si="1"/>
        <v>2</v>
      </c>
      <c r="K11" s="70"/>
      <c r="L11" s="67"/>
      <c r="M11" s="67"/>
      <c r="N11" s="68"/>
      <c r="O11" s="69"/>
      <c r="P11" s="70"/>
      <c r="Q11" s="67"/>
      <c r="R11" s="67"/>
      <c r="S11" s="68"/>
      <c r="T11" s="69"/>
      <c r="U11" s="70"/>
      <c r="V11" s="67"/>
      <c r="W11" s="67"/>
      <c r="X11" s="68"/>
      <c r="Y11" s="69"/>
      <c r="Z11" s="112">
        <v>2</v>
      </c>
      <c r="AA11" s="74"/>
      <c r="AB11" s="74"/>
      <c r="AC11" s="75"/>
      <c r="AD11" s="69">
        <v>2</v>
      </c>
      <c r="AE11" s="70"/>
      <c r="AF11" s="67"/>
      <c r="AG11" s="67"/>
      <c r="AH11" s="68"/>
      <c r="AI11" s="69"/>
      <c r="AJ11" s="70"/>
      <c r="AK11" s="67"/>
      <c r="AL11" s="67"/>
      <c r="AM11" s="68"/>
      <c r="AN11" s="69"/>
      <c r="AO11" s="70"/>
      <c r="AP11" s="67"/>
      <c r="AQ11" s="67"/>
      <c r="AR11" s="68"/>
      <c r="AS11" s="69"/>
    </row>
    <row r="12" spans="1:45" ht="76.5" customHeight="1">
      <c r="A12" s="9">
        <v>1</v>
      </c>
      <c r="C12" s="82">
        <v>5</v>
      </c>
      <c r="D12" s="175"/>
      <c r="E12" s="83">
        <f t="shared" si="2"/>
        <v>15</v>
      </c>
      <c r="F12" s="84">
        <f>tyg*SUMIF($K$6:$AS$6,F$6,$K12:$AS12)</f>
        <v>15</v>
      </c>
      <c r="G12" s="84">
        <f>tyg*SUMIF($K$6:$AS$6,G$6,$K12:$AS12)</f>
        <v>0</v>
      </c>
      <c r="H12" s="85">
        <f>tyg*SUMIF($K$6:$AS$6,H$6,$K12:$AS12)</f>
        <v>0</v>
      </c>
      <c r="I12" s="82">
        <f>SUM(E12:H12)</f>
        <v>30</v>
      </c>
      <c r="J12" s="54">
        <f t="shared" si="1"/>
        <v>2</v>
      </c>
      <c r="K12" s="57"/>
      <c r="L12" s="58"/>
      <c r="M12" s="58"/>
      <c r="N12" s="59"/>
      <c r="O12" s="60"/>
      <c r="P12" s="57"/>
      <c r="Q12" s="58"/>
      <c r="R12" s="58"/>
      <c r="S12" s="59"/>
      <c r="T12" s="60"/>
      <c r="U12" s="57"/>
      <c r="V12" s="58"/>
      <c r="W12" s="58"/>
      <c r="X12" s="59"/>
      <c r="Y12" s="60"/>
      <c r="Z12" s="57"/>
      <c r="AA12" s="58"/>
      <c r="AB12" s="58"/>
      <c r="AC12" s="59"/>
      <c r="AD12" s="60"/>
      <c r="AE12" s="55">
        <v>1</v>
      </c>
      <c r="AF12" s="56">
        <v>1</v>
      </c>
      <c r="AG12" s="58"/>
      <c r="AH12" s="59"/>
      <c r="AI12" s="60">
        <v>2</v>
      </c>
      <c r="AJ12" s="57"/>
      <c r="AK12" s="58"/>
      <c r="AL12" s="58"/>
      <c r="AM12" s="59"/>
      <c r="AN12" s="60"/>
      <c r="AO12" s="57"/>
      <c r="AP12" s="58"/>
      <c r="AQ12" s="58"/>
      <c r="AR12" s="59"/>
      <c r="AS12" s="60"/>
    </row>
    <row r="13" spans="1:45" ht="13.5" hidden="1" customHeight="1">
      <c r="A13" s="9">
        <v>1</v>
      </c>
      <c r="C13" s="23"/>
      <c r="D13" s="71"/>
      <c r="E13" s="37">
        <f t="shared" si="2"/>
        <v>0</v>
      </c>
      <c r="F13" s="38">
        <f t="shared" si="3"/>
        <v>0</v>
      </c>
      <c r="G13" s="38">
        <f t="shared" si="3"/>
        <v>0</v>
      </c>
      <c r="H13" s="39">
        <f t="shared" si="3"/>
        <v>0</v>
      </c>
      <c r="I13" s="23">
        <f t="shared" si="0"/>
        <v>0</v>
      </c>
      <c r="J13" s="40">
        <f t="shared" si="1"/>
        <v>0</v>
      </c>
      <c r="K13" s="24"/>
      <c r="L13" s="25"/>
      <c r="M13" s="25"/>
      <c r="N13" s="26"/>
      <c r="O13" s="27"/>
      <c r="P13" s="24"/>
      <c r="Q13" s="25"/>
      <c r="R13" s="25"/>
      <c r="S13" s="26"/>
      <c r="T13" s="27"/>
      <c r="U13" s="24"/>
      <c r="V13" s="25"/>
      <c r="W13" s="25"/>
      <c r="X13" s="26"/>
      <c r="Y13" s="27"/>
      <c r="Z13" s="24"/>
      <c r="AA13" s="25"/>
      <c r="AB13" s="25"/>
      <c r="AC13" s="26"/>
      <c r="AD13" s="27"/>
      <c r="AE13" s="24"/>
      <c r="AF13" s="25"/>
      <c r="AG13" s="25"/>
      <c r="AH13" s="26"/>
      <c r="AI13" s="27"/>
      <c r="AJ13" s="24"/>
      <c r="AK13" s="25"/>
      <c r="AL13" s="25"/>
      <c r="AM13" s="26"/>
      <c r="AN13" s="27"/>
      <c r="AO13" s="24"/>
      <c r="AP13" s="25"/>
      <c r="AQ13" s="25"/>
      <c r="AR13" s="26"/>
      <c r="AS13" s="27"/>
    </row>
    <row r="14" spans="1:45" ht="13.5" customHeight="1">
      <c r="A14" s="9">
        <v>2</v>
      </c>
      <c r="C14" s="533" t="s">
        <v>29</v>
      </c>
      <c r="D14" s="534"/>
      <c r="E14" s="41">
        <f t="shared" ref="E14:K14" si="4">SUM(E7:E13)</f>
        <v>90</v>
      </c>
      <c r="F14" s="42">
        <f t="shared" si="4"/>
        <v>30</v>
      </c>
      <c r="G14" s="42">
        <f t="shared" si="4"/>
        <v>30</v>
      </c>
      <c r="H14" s="43">
        <f t="shared" si="4"/>
        <v>0</v>
      </c>
      <c r="I14" s="544">
        <f t="shared" si="4"/>
        <v>150</v>
      </c>
      <c r="J14" s="542">
        <f t="shared" si="4"/>
        <v>11</v>
      </c>
      <c r="K14" s="44">
        <f t="shared" si="4"/>
        <v>0</v>
      </c>
      <c r="L14" s="45">
        <f>SUM(L7:L13)-SUMIF($D$7:$D$13,"WF",L7:L13)</f>
        <v>0</v>
      </c>
      <c r="M14" s="45">
        <f>SUM(M7:M13)</f>
        <v>0</v>
      </c>
      <c r="N14" s="46">
        <f>SUM(N7:N13)</f>
        <v>0</v>
      </c>
      <c r="O14" s="542">
        <f>SUM(O7:O13)</f>
        <v>0</v>
      </c>
      <c r="P14" s="44">
        <f>SUM(P7:P13)</f>
        <v>2</v>
      </c>
      <c r="Q14" s="45">
        <f>SUM(Q7:Q13)-SUMIF($D$7:$D$13,"WF",Q7:Q13)</f>
        <v>0</v>
      </c>
      <c r="R14" s="45">
        <f>SUM(R7:R13)</f>
        <v>0</v>
      </c>
      <c r="S14" s="46">
        <f>SUM(S7:S13)</f>
        <v>0</v>
      </c>
      <c r="T14" s="542">
        <f>SUM(T7:T13)</f>
        <v>3</v>
      </c>
      <c r="U14" s="44">
        <f>SUM(U7:U13)</f>
        <v>0</v>
      </c>
      <c r="V14" s="45">
        <f>SUM(V7:V13)-SUMIF($D$7:$D$13,"WF",V7:V13)</f>
        <v>0</v>
      </c>
      <c r="W14" s="45">
        <f>SUM(W7:W13)</f>
        <v>2</v>
      </c>
      <c r="X14" s="46">
        <f>SUM(X7:X13)</f>
        <v>0</v>
      </c>
      <c r="Y14" s="542">
        <f>SUM(Y7:Y13)</f>
        <v>1.5</v>
      </c>
      <c r="Z14" s="44">
        <f>SUM(Z7:Z13)</f>
        <v>2</v>
      </c>
      <c r="AA14" s="45">
        <f>SUM(AA7:AA13)-SUMIF($D$7:$D$13,"WF",AA7:AA13)</f>
        <v>0</v>
      </c>
      <c r="AB14" s="45">
        <f>SUM(AB7:AB13)</f>
        <v>0</v>
      </c>
      <c r="AC14" s="46">
        <f>SUM(AC7:AC13)</f>
        <v>0</v>
      </c>
      <c r="AD14" s="542">
        <f>SUM(AD7:AD13)</f>
        <v>2</v>
      </c>
      <c r="AE14" s="44">
        <f>SUM(AE7:AE13)</f>
        <v>2</v>
      </c>
      <c r="AF14" s="45">
        <f>SUM(AF7:AF13)-SUMIF($D$7:$D$13,"WF",AF7:AF13)</f>
        <v>2</v>
      </c>
      <c r="AG14" s="45">
        <f>SUM(AG7:AG13)</f>
        <v>0</v>
      </c>
      <c r="AH14" s="46">
        <f>SUM(AH7:AH13)</f>
        <v>0</v>
      </c>
      <c r="AI14" s="542">
        <f>SUM(AI7:AI13)</f>
        <v>4.5</v>
      </c>
      <c r="AJ14" s="44">
        <f>SUM(AJ7:AJ13)</f>
        <v>0</v>
      </c>
      <c r="AK14" s="45">
        <f>SUM(AK7:AK13)-SUMIF($D$7:$D$13,"WF",AK7:AK13)</f>
        <v>0</v>
      </c>
      <c r="AL14" s="45">
        <f t="shared" ref="AL14:AS14" si="5">SUM(AL7:AL13)</f>
        <v>0</v>
      </c>
      <c r="AM14" s="46">
        <f t="shared" si="5"/>
        <v>0</v>
      </c>
      <c r="AN14" s="542">
        <f t="shared" si="5"/>
        <v>0</v>
      </c>
      <c r="AO14" s="44">
        <f t="shared" si="5"/>
        <v>0</v>
      </c>
      <c r="AP14" s="45">
        <f t="shared" si="5"/>
        <v>0</v>
      </c>
      <c r="AQ14" s="45">
        <f t="shared" si="5"/>
        <v>0</v>
      </c>
      <c r="AR14" s="46">
        <f t="shared" si="5"/>
        <v>0</v>
      </c>
      <c r="AS14" s="542">
        <f t="shared" si="5"/>
        <v>0</v>
      </c>
    </row>
    <row r="15" spans="1:45" ht="13.5" customHeight="1">
      <c r="C15" s="535"/>
      <c r="D15" s="536"/>
      <c r="E15" s="539" t="str">
        <f>CONCATENATE(SUM(K15:AS15)," godz. x ",tyg," tygodni")</f>
        <v>10 godz. x 15 tygodni</v>
      </c>
      <c r="F15" s="540"/>
      <c r="G15" s="540"/>
      <c r="H15" s="540"/>
      <c r="I15" s="545"/>
      <c r="J15" s="543"/>
      <c r="K15" s="539">
        <f>SUM(K14:N14)</f>
        <v>0</v>
      </c>
      <c r="L15" s="540"/>
      <c r="M15" s="540"/>
      <c r="N15" s="541"/>
      <c r="O15" s="543"/>
      <c r="P15" s="539">
        <f>SUM(P14:S14)</f>
        <v>2</v>
      </c>
      <c r="Q15" s="540"/>
      <c r="R15" s="540"/>
      <c r="S15" s="541"/>
      <c r="T15" s="543"/>
      <c r="U15" s="539">
        <f>SUM(U14:X14)</f>
        <v>2</v>
      </c>
      <c r="V15" s="540"/>
      <c r="W15" s="540"/>
      <c r="X15" s="541"/>
      <c r="Y15" s="543"/>
      <c r="Z15" s="539">
        <f>SUM(Z14:AC14)</f>
        <v>2</v>
      </c>
      <c r="AA15" s="540"/>
      <c r="AB15" s="540"/>
      <c r="AC15" s="541"/>
      <c r="AD15" s="543"/>
      <c r="AE15" s="539">
        <f>SUM(AE14:AH14)</f>
        <v>4</v>
      </c>
      <c r="AF15" s="540"/>
      <c r="AG15" s="540"/>
      <c r="AH15" s="541"/>
      <c r="AI15" s="543"/>
      <c r="AJ15" s="539">
        <f>SUM(AJ14:AM14)</f>
        <v>0</v>
      </c>
      <c r="AK15" s="540"/>
      <c r="AL15" s="540"/>
      <c r="AM15" s="541"/>
      <c r="AN15" s="543"/>
      <c r="AO15" s="539">
        <f>SUM(AO14:AR14)</f>
        <v>0</v>
      </c>
      <c r="AP15" s="540"/>
      <c r="AQ15" s="540"/>
      <c r="AR15" s="541"/>
      <c r="AS15" s="543"/>
    </row>
    <row r="16" spans="1:45" ht="13.5" customHeight="1">
      <c r="C16" s="537" t="s">
        <v>35</v>
      </c>
      <c r="D16" s="538"/>
      <c r="E16" s="28" t="e">
        <f ca="1">SUM(K16:AS16)</f>
        <v>#NAME?</v>
      </c>
      <c r="K16" s="28" t="e">
        <f ca="1">LiczbaEgz(K7:N13)</f>
        <v>#NAME?</v>
      </c>
      <c r="P16" s="28" t="e">
        <f ca="1">LiczbaEgz(P7:S13)</f>
        <v>#NAME?</v>
      </c>
      <c r="U16" s="28" t="e">
        <f ca="1">LiczbaEgz(U7:X13)</f>
        <v>#NAME?</v>
      </c>
      <c r="Z16" s="28" t="e">
        <f ca="1">LiczbaEgz(Z7:AC13)</f>
        <v>#NAME?</v>
      </c>
      <c r="AE16" s="28" t="e">
        <f ca="1">LiczbaEgz(AE7:AH13)</f>
        <v>#NAME?</v>
      </c>
      <c r="AJ16" s="28" t="e">
        <f ca="1">LiczbaEgz(AJ7:AM13)</f>
        <v>#NAME?</v>
      </c>
      <c r="AO16" s="28" t="e">
        <f ca="1">LiczbaEgz(AO7:AR13)</f>
        <v>#NAME?</v>
      </c>
    </row>
    <row r="17" spans="4:33">
      <c r="D17" s="31"/>
    </row>
    <row r="18" spans="4:33" ht="13.5" thickBot="1">
      <c r="D18" s="31"/>
      <c r="AE18" s="164">
        <v>2</v>
      </c>
      <c r="AF18" s="165">
        <v>1</v>
      </c>
      <c r="AG18" s="9" t="s">
        <v>44</v>
      </c>
    </row>
    <row r="19" spans="4:33" ht="14.25" thickTop="1" thickBot="1">
      <c r="D19" s="31"/>
      <c r="AE19" s="166">
        <v>2</v>
      </c>
      <c r="AF19" s="167"/>
    </row>
    <row r="20" spans="4:33" ht="13.5" thickTop="1">
      <c r="D20" s="31"/>
      <c r="AE20" s="168">
        <v>2</v>
      </c>
      <c r="AF20" s="169">
        <v>1</v>
      </c>
      <c r="AG20" s="9" t="s">
        <v>45</v>
      </c>
    </row>
    <row r="21" spans="4:33">
      <c r="D21" s="31"/>
      <c r="AE21" s="170">
        <v>2</v>
      </c>
      <c r="AF21" s="171"/>
    </row>
    <row r="22" spans="4:33">
      <c r="D22" s="31"/>
    </row>
    <row r="23" spans="4:33">
      <c r="D23" s="31"/>
    </row>
    <row r="24" spans="4:33">
      <c r="D24" s="31"/>
    </row>
    <row r="26" spans="4:33">
      <c r="D26" s="31"/>
    </row>
  </sheetData>
  <mergeCells count="29">
    <mergeCell ref="C5:C6"/>
    <mergeCell ref="U5:Y5"/>
    <mergeCell ref="Z5:AD5"/>
    <mergeCell ref="AE5:AI5"/>
    <mergeCell ref="K5:O5"/>
    <mergeCell ref="P5:T5"/>
    <mergeCell ref="E5:J5"/>
    <mergeCell ref="D5:D6"/>
    <mergeCell ref="AO15:AR15"/>
    <mergeCell ref="AI14:AI15"/>
    <mergeCell ref="AN14:AN15"/>
    <mergeCell ref="AO5:AS5"/>
    <mergeCell ref="AS14:AS15"/>
    <mergeCell ref="AJ5:AN5"/>
    <mergeCell ref="AJ15:AM15"/>
    <mergeCell ref="Z15:AC15"/>
    <mergeCell ref="AE15:AH15"/>
    <mergeCell ref="AD14:AD15"/>
    <mergeCell ref="U15:X15"/>
    <mergeCell ref="Y14:Y15"/>
    <mergeCell ref="C14:D15"/>
    <mergeCell ref="C16:D16"/>
    <mergeCell ref="K15:N15"/>
    <mergeCell ref="T14:T15"/>
    <mergeCell ref="E15:H15"/>
    <mergeCell ref="I14:I15"/>
    <mergeCell ref="J14:J15"/>
    <mergeCell ref="O14:O15"/>
    <mergeCell ref="P15:S15"/>
  </mergeCells>
  <phoneticPr fontId="0" type="noConversion"/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3:N15 AN14 AD14 AJ14:AM15 Z14:AC15 AS14 AI14 Y14 AO14:AR15 AE14:AH15 U14:X15 U13:AS13 T13:T14 P13:S15 O13:O14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S12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3" fitToHeight="10" orientation="landscape" horizontalDpi="300" verticalDpi="300" r:id="rId1"/>
  <headerFooter alignWithMargins="0"/>
  <legacyDrawing r:id="rId2"/>
  <controls>
    <control shapeId="5121" r:id="rId3" name="CommandButton1"/>
    <control shapeId="5122" r:id="rId4" name="CommandButton2"/>
    <control shapeId="5123" r:id="rId5" name="CommandButton3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11">
    <pageSetUpPr fitToPage="1"/>
  </sheetPr>
  <dimension ref="A1:AS24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D8" sqref="D8:D10"/>
    </sheetView>
  </sheetViews>
  <sheetFormatPr defaultRowHeight="12.75"/>
  <cols>
    <col min="1" max="1" width="8.140625" style="9" hidden="1" customWidth="1"/>
    <col min="2" max="2" width="11.7109375" style="9" customWidth="1"/>
    <col min="3" max="3" width="3.7109375" style="9" customWidth="1"/>
    <col min="4" max="4" width="36.85546875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16384" width="9.140625" style="9"/>
  </cols>
  <sheetData>
    <row r="1" spans="1:45" ht="15" customHeight="1">
      <c r="D1" s="31"/>
    </row>
    <row r="2" spans="1:45" ht="15" customHeight="1">
      <c r="D2" s="31"/>
      <c r="E2" s="10" t="s">
        <v>30</v>
      </c>
      <c r="F2" s="11" t="str">
        <f>Kierunek!M2</f>
        <v>Transport I-szy stopień, studia inżynierskie stacjonarne</v>
      </c>
    </row>
    <row r="3" spans="1:45" ht="15" customHeight="1">
      <c r="C3" s="11"/>
      <c r="D3" s="31"/>
      <c r="E3" s="10"/>
      <c r="F3" s="11"/>
    </row>
    <row r="4" spans="1:45" ht="15" customHeight="1">
      <c r="C4" s="11"/>
      <c r="D4" s="31"/>
      <c r="E4" s="12"/>
    </row>
    <row r="5" spans="1:45" ht="13.5" customHeight="1">
      <c r="C5" s="549" t="s">
        <v>5</v>
      </c>
      <c r="D5" s="554" t="s">
        <v>41</v>
      </c>
      <c r="E5" s="551" t="s">
        <v>28</v>
      </c>
      <c r="F5" s="552"/>
      <c r="G5" s="552"/>
      <c r="H5" s="552"/>
      <c r="I5" s="552"/>
      <c r="J5" s="553"/>
      <c r="K5" s="546" t="s">
        <v>6</v>
      </c>
      <c r="L5" s="547"/>
      <c r="M5" s="547"/>
      <c r="N5" s="547"/>
      <c r="O5" s="548"/>
      <c r="P5" s="546" t="s">
        <v>7</v>
      </c>
      <c r="Q5" s="547"/>
      <c r="R5" s="547"/>
      <c r="S5" s="547"/>
      <c r="T5" s="548"/>
      <c r="U5" s="546" t="s">
        <v>8</v>
      </c>
      <c r="V5" s="547"/>
      <c r="W5" s="547"/>
      <c r="X5" s="547"/>
      <c r="Y5" s="548"/>
      <c r="Z5" s="546" t="s">
        <v>9</v>
      </c>
      <c r="AA5" s="547"/>
      <c r="AB5" s="547"/>
      <c r="AC5" s="547"/>
      <c r="AD5" s="548"/>
      <c r="AE5" s="546" t="s">
        <v>10</v>
      </c>
      <c r="AF5" s="547"/>
      <c r="AG5" s="547"/>
      <c r="AH5" s="547"/>
      <c r="AI5" s="548"/>
      <c r="AJ5" s="546" t="s">
        <v>11</v>
      </c>
      <c r="AK5" s="547"/>
      <c r="AL5" s="547"/>
      <c r="AM5" s="547"/>
      <c r="AN5" s="548"/>
      <c r="AO5" s="546" t="s">
        <v>12</v>
      </c>
      <c r="AP5" s="547"/>
      <c r="AQ5" s="547"/>
      <c r="AR5" s="547"/>
      <c r="AS5" s="548"/>
    </row>
    <row r="6" spans="1:45" ht="15" customHeight="1">
      <c r="A6" s="9">
        <v>2</v>
      </c>
      <c r="C6" s="550"/>
      <c r="D6" s="555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</row>
    <row r="7" spans="1:45" ht="0.75" customHeight="1">
      <c r="A7" s="9">
        <v>1</v>
      </c>
      <c r="C7" s="76"/>
      <c r="D7" s="176"/>
      <c r="E7" s="77">
        <f>tyg*SUMIF($K$6:$AS$6,E$6,$K7:$AS7)</f>
        <v>0</v>
      </c>
      <c r="F7" s="78">
        <f>tyg*SUMIF($K$6:$AS$6,F$6,$K7:$AS7)</f>
        <v>0</v>
      </c>
      <c r="G7" s="78">
        <f>tyg*SUMIF($K$6:$AS$6,G$6,$K7:$AS7)</f>
        <v>0</v>
      </c>
      <c r="H7" s="79">
        <f>tyg*SUMIF($K$6:$AS$6,H$6,$K7:$AS7)</f>
        <v>0</v>
      </c>
      <c r="I7" s="76">
        <f>SUM(E7:H7)</f>
        <v>0</v>
      </c>
      <c r="J7" s="36">
        <f>SUMIF($K$6:$AS$6,J$6,$K7:$AS7)</f>
        <v>0</v>
      </c>
      <c r="K7" s="48"/>
      <c r="L7" s="49"/>
      <c r="M7" s="49"/>
      <c r="N7" s="47"/>
      <c r="O7" s="50"/>
      <c r="P7" s="48"/>
      <c r="Q7" s="49"/>
      <c r="R7" s="49"/>
      <c r="S7" s="47"/>
      <c r="T7" s="50"/>
      <c r="U7" s="48"/>
      <c r="V7" s="49"/>
      <c r="W7" s="49"/>
      <c r="X7" s="47"/>
      <c r="Y7" s="50"/>
      <c r="Z7" s="48"/>
      <c r="AA7" s="49"/>
      <c r="AB7" s="49"/>
      <c r="AC7" s="47"/>
      <c r="AD7" s="50"/>
      <c r="AE7" s="48"/>
      <c r="AF7" s="49"/>
      <c r="AG7" s="49"/>
      <c r="AH7" s="47"/>
      <c r="AI7" s="50"/>
      <c r="AJ7" s="48"/>
      <c r="AK7" s="49"/>
      <c r="AL7" s="49"/>
      <c r="AM7" s="47"/>
      <c r="AN7" s="50"/>
      <c r="AO7" s="48"/>
      <c r="AP7" s="49"/>
      <c r="AQ7" s="49"/>
      <c r="AR7" s="47"/>
      <c r="AS7" s="50"/>
    </row>
    <row r="8" spans="1:45" ht="94.5" customHeight="1">
      <c r="A8" s="9">
        <v>1</v>
      </c>
      <c r="C8" s="99">
        <v>1</v>
      </c>
      <c r="D8" s="116"/>
      <c r="E8" s="101">
        <f>tyg*SUMIF($K$6:$AS$6,E$6,$K8:$AS8)</f>
        <v>15</v>
      </c>
      <c r="F8" s="102">
        <f t="shared" ref="F8:H11" si="0">tyg*SUMIF($K$6:$AS$6,F$6,$K8:$AS8)</f>
        <v>15</v>
      </c>
      <c r="G8" s="102">
        <f t="shared" si="0"/>
        <v>0</v>
      </c>
      <c r="H8" s="103">
        <f t="shared" si="0"/>
        <v>0</v>
      </c>
      <c r="I8" s="99">
        <f>SUM(E8:H8)</f>
        <v>30</v>
      </c>
      <c r="J8" s="104">
        <f>SUMIF($K$6:$AS$6,J$6,$K8:$AS8)</f>
        <v>2.5</v>
      </c>
      <c r="K8" s="105"/>
      <c r="L8" s="106"/>
      <c r="M8" s="106"/>
      <c r="N8" s="107"/>
      <c r="O8" s="108"/>
      <c r="P8" s="105"/>
      <c r="Q8" s="106"/>
      <c r="R8" s="106"/>
      <c r="S8" s="107"/>
      <c r="T8" s="108"/>
      <c r="U8" s="105"/>
      <c r="V8" s="106"/>
      <c r="W8" s="106"/>
      <c r="X8" s="107"/>
      <c r="Y8" s="108"/>
      <c r="Z8" s="105"/>
      <c r="AA8" s="106"/>
      <c r="AB8" s="106"/>
      <c r="AC8" s="107"/>
      <c r="AD8" s="108"/>
      <c r="AE8" s="162">
        <v>1</v>
      </c>
      <c r="AF8" s="163">
        <v>1</v>
      </c>
      <c r="AG8" s="73"/>
      <c r="AH8" s="109"/>
      <c r="AI8" s="108">
        <v>2.5</v>
      </c>
      <c r="AJ8" s="105"/>
      <c r="AK8" s="106"/>
      <c r="AL8" s="106"/>
      <c r="AM8" s="107"/>
      <c r="AN8" s="108"/>
      <c r="AO8" s="105"/>
      <c r="AP8" s="106"/>
      <c r="AQ8" s="106"/>
      <c r="AR8" s="107"/>
      <c r="AS8" s="108"/>
    </row>
    <row r="9" spans="1:45" ht="96" customHeight="1">
      <c r="A9" s="9">
        <v>1</v>
      </c>
      <c r="C9" s="95">
        <v>2</v>
      </c>
      <c r="D9" s="174"/>
      <c r="E9" s="96">
        <f>tyg*SUMIF($K$6:$AS$6,E$6,$K9:$AS9)</f>
        <v>30</v>
      </c>
      <c r="F9" s="97">
        <f t="shared" si="0"/>
        <v>0</v>
      </c>
      <c r="G9" s="97">
        <f t="shared" si="0"/>
        <v>0</v>
      </c>
      <c r="H9" s="98">
        <f t="shared" si="0"/>
        <v>0</v>
      </c>
      <c r="I9" s="95">
        <f>SUM(E9:H9)</f>
        <v>30</v>
      </c>
      <c r="J9" s="66">
        <f>SUMIF($K$6:$AS$6,J$6,$K9:$AS9)</f>
        <v>2.5</v>
      </c>
      <c r="K9" s="70"/>
      <c r="L9" s="67"/>
      <c r="M9" s="67"/>
      <c r="N9" s="68"/>
      <c r="O9" s="69"/>
      <c r="P9" s="70"/>
      <c r="Q9" s="67"/>
      <c r="R9" s="67"/>
      <c r="S9" s="68"/>
      <c r="T9" s="69"/>
      <c r="U9" s="70"/>
      <c r="V9" s="67"/>
      <c r="W9" s="67"/>
      <c r="X9" s="68"/>
      <c r="Y9" s="69"/>
      <c r="Z9" s="70"/>
      <c r="AA9" s="67"/>
      <c r="AB9" s="67"/>
      <c r="AC9" s="68"/>
      <c r="AD9" s="69"/>
      <c r="AE9" s="70"/>
      <c r="AF9" s="67"/>
      <c r="AG9" s="67"/>
      <c r="AH9" s="68"/>
      <c r="AI9" s="69"/>
      <c r="AJ9" s="172">
        <v>2</v>
      </c>
      <c r="AK9" s="115"/>
      <c r="AL9" s="74"/>
      <c r="AM9" s="75"/>
      <c r="AN9" s="69">
        <v>2.5</v>
      </c>
      <c r="AO9" s="70"/>
      <c r="AP9" s="67"/>
      <c r="AQ9" s="67"/>
      <c r="AR9" s="68"/>
      <c r="AS9" s="69"/>
    </row>
    <row r="10" spans="1:45" ht="60" customHeight="1">
      <c r="A10" s="9">
        <v>1</v>
      </c>
      <c r="C10" s="95">
        <v>3</v>
      </c>
      <c r="D10" s="110"/>
      <c r="E10" s="96">
        <f>tyg*SUMIF($K$6:$AS$6,E$6,$K10:$AS10)</f>
        <v>15</v>
      </c>
      <c r="F10" s="97">
        <f t="shared" si="0"/>
        <v>15</v>
      </c>
      <c r="G10" s="97">
        <f t="shared" si="0"/>
        <v>0</v>
      </c>
      <c r="H10" s="98">
        <f t="shared" si="0"/>
        <v>0</v>
      </c>
      <c r="I10" s="95">
        <f>SUM(E10:H10)</f>
        <v>30</v>
      </c>
      <c r="J10" s="66">
        <f>SUMIF($K$6:$AS$6,J$6,$K10:$AS10)</f>
        <v>2.5</v>
      </c>
      <c r="K10" s="70"/>
      <c r="L10" s="67"/>
      <c r="M10" s="67"/>
      <c r="N10" s="68"/>
      <c r="O10" s="69"/>
      <c r="P10" s="70"/>
      <c r="Q10" s="67"/>
      <c r="R10" s="67"/>
      <c r="S10" s="68"/>
      <c r="T10" s="69"/>
      <c r="U10" s="70"/>
      <c r="V10" s="67"/>
      <c r="W10" s="67"/>
      <c r="X10" s="68"/>
      <c r="Y10" s="69"/>
      <c r="Z10" s="70"/>
      <c r="AA10" s="67"/>
      <c r="AB10" s="67"/>
      <c r="AC10" s="68"/>
      <c r="AD10" s="69"/>
      <c r="AE10" s="70"/>
      <c r="AF10" s="67"/>
      <c r="AG10" s="67"/>
      <c r="AH10" s="68"/>
      <c r="AI10" s="69"/>
      <c r="AJ10" s="114">
        <v>1</v>
      </c>
      <c r="AK10" s="115">
        <v>1</v>
      </c>
      <c r="AL10" s="74"/>
      <c r="AM10" s="75"/>
      <c r="AN10" s="69">
        <v>2.5</v>
      </c>
      <c r="AO10" s="70"/>
      <c r="AP10" s="67"/>
      <c r="AQ10" s="67"/>
      <c r="AR10" s="68"/>
      <c r="AS10" s="69"/>
    </row>
    <row r="11" spans="1:45" ht="13.5" hidden="1" customHeight="1">
      <c r="A11" s="9">
        <v>1</v>
      </c>
      <c r="C11" s="99"/>
      <c r="D11" s="100"/>
      <c r="E11" s="101">
        <f>tyg*SUMIF($K$6:$AS$6,E$6,$K11:$AS11)</f>
        <v>0</v>
      </c>
      <c r="F11" s="102">
        <f t="shared" si="0"/>
        <v>0</v>
      </c>
      <c r="G11" s="102">
        <f t="shared" si="0"/>
        <v>0</v>
      </c>
      <c r="H11" s="103">
        <f t="shared" si="0"/>
        <v>0</v>
      </c>
      <c r="I11" s="99">
        <f>SUM(E11:H11)</f>
        <v>0</v>
      </c>
      <c r="J11" s="104">
        <f>SUMIF($K$6:$AS$6,J$6,$K11:$AS11)</f>
        <v>0</v>
      </c>
      <c r="K11" s="105"/>
      <c r="L11" s="106"/>
      <c r="M11" s="106"/>
      <c r="N11" s="107"/>
      <c r="O11" s="108"/>
      <c r="P11" s="105"/>
      <c r="Q11" s="106"/>
      <c r="R11" s="106"/>
      <c r="S11" s="107"/>
      <c r="T11" s="108"/>
      <c r="U11" s="105"/>
      <c r="V11" s="106"/>
      <c r="W11" s="106"/>
      <c r="X11" s="107"/>
      <c r="Y11" s="108"/>
      <c r="Z11" s="105"/>
      <c r="AA11" s="106"/>
      <c r="AB11" s="106"/>
      <c r="AC11" s="107"/>
      <c r="AD11" s="108"/>
      <c r="AE11" s="105"/>
      <c r="AF11" s="106"/>
      <c r="AG11" s="106"/>
      <c r="AH11" s="107"/>
      <c r="AI11" s="108"/>
      <c r="AJ11" s="105"/>
      <c r="AK11" s="106"/>
      <c r="AL11" s="106"/>
      <c r="AM11" s="107"/>
      <c r="AN11" s="108"/>
      <c r="AO11" s="105"/>
      <c r="AP11" s="106"/>
      <c r="AQ11" s="106"/>
      <c r="AR11" s="107"/>
      <c r="AS11" s="108"/>
    </row>
    <row r="12" spans="1:45" ht="13.5" customHeight="1">
      <c r="A12" s="9">
        <v>2</v>
      </c>
      <c r="C12" s="533" t="s">
        <v>29</v>
      </c>
      <c r="D12" s="534"/>
      <c r="E12" s="41">
        <f t="shared" ref="E12:K12" si="1">SUM(E7:E11)</f>
        <v>60</v>
      </c>
      <c r="F12" s="42">
        <f t="shared" si="1"/>
        <v>30</v>
      </c>
      <c r="G12" s="42">
        <f t="shared" si="1"/>
        <v>0</v>
      </c>
      <c r="H12" s="43">
        <f t="shared" si="1"/>
        <v>0</v>
      </c>
      <c r="I12" s="544">
        <f t="shared" si="1"/>
        <v>90</v>
      </c>
      <c r="J12" s="542">
        <f t="shared" si="1"/>
        <v>7.5</v>
      </c>
      <c r="K12" s="44">
        <f t="shared" si="1"/>
        <v>0</v>
      </c>
      <c r="L12" s="45">
        <f>SUM(L7:L11)-SUMIF($D$7:$D$11,"WF",L7:L11)</f>
        <v>0</v>
      </c>
      <c r="M12" s="45">
        <f>SUM(M7:M11)</f>
        <v>0</v>
      </c>
      <c r="N12" s="46">
        <f>SUM(N7:N11)</f>
        <v>0</v>
      </c>
      <c r="O12" s="542">
        <f>SUM(O7:O11)</f>
        <v>0</v>
      </c>
      <c r="P12" s="44">
        <f>SUM(P7:P11)</f>
        <v>0</v>
      </c>
      <c r="Q12" s="45">
        <f>SUM(Q7:Q11)-SUMIF($D$7:$D$11,"WF",Q7:Q11)</f>
        <v>0</v>
      </c>
      <c r="R12" s="45">
        <f>SUM(R7:R11)</f>
        <v>0</v>
      </c>
      <c r="S12" s="46">
        <f>SUM(S7:S11)</f>
        <v>0</v>
      </c>
      <c r="T12" s="542">
        <f>SUM(T7:T11)</f>
        <v>0</v>
      </c>
      <c r="U12" s="44">
        <f>SUM(U7:U11)</f>
        <v>0</v>
      </c>
      <c r="V12" s="45">
        <f>SUM(V7:V11)-SUMIF($D$7:$D$11,"WF",V7:V11)</f>
        <v>0</v>
      </c>
      <c r="W12" s="45">
        <f>SUM(W7:W11)</f>
        <v>0</v>
      </c>
      <c r="X12" s="46">
        <f>SUM(X7:X11)</f>
        <v>0</v>
      </c>
      <c r="Y12" s="542">
        <f>SUM(Y7:Y11)</f>
        <v>0</v>
      </c>
      <c r="Z12" s="44">
        <f>SUM(Z7:Z11)</f>
        <v>0</v>
      </c>
      <c r="AA12" s="45">
        <f>SUM(AA7:AA11)-SUMIF($D$7:$D$11,"WF",AA7:AA11)</f>
        <v>0</v>
      </c>
      <c r="AB12" s="45">
        <f>SUM(AB7:AB11)</f>
        <v>0</v>
      </c>
      <c r="AC12" s="46">
        <f>SUM(AC7:AC11)</f>
        <v>0</v>
      </c>
      <c r="AD12" s="542">
        <f>SUM(AD7:AD11)</f>
        <v>0</v>
      </c>
      <c r="AE12" s="44">
        <f>SUM(AE7:AE11)</f>
        <v>1</v>
      </c>
      <c r="AF12" s="45">
        <f>SUM(AF7:AF11)-SUMIF($D$7:$D$11,"WF",AF7:AF11)</f>
        <v>1</v>
      </c>
      <c r="AG12" s="45">
        <f>SUM(AG7:AG11)</f>
        <v>0</v>
      </c>
      <c r="AH12" s="46">
        <f>SUM(AH7:AH11)</f>
        <v>0</v>
      </c>
      <c r="AI12" s="542">
        <f>SUM(AI7:AI11)</f>
        <v>2.5</v>
      </c>
      <c r="AJ12" s="44">
        <f>SUM(AJ7:AJ11)</f>
        <v>3</v>
      </c>
      <c r="AK12" s="45">
        <f>SUM(AK7:AK11)-SUMIF($D$7:$D$11,"WF",AK7:AK11)</f>
        <v>1</v>
      </c>
      <c r="AL12" s="45">
        <f t="shared" ref="AL12:AS12" si="2">SUM(AL7:AL11)</f>
        <v>0</v>
      </c>
      <c r="AM12" s="46">
        <f t="shared" si="2"/>
        <v>0</v>
      </c>
      <c r="AN12" s="542">
        <f t="shared" si="2"/>
        <v>5</v>
      </c>
      <c r="AO12" s="44">
        <f t="shared" si="2"/>
        <v>0</v>
      </c>
      <c r="AP12" s="45">
        <f t="shared" si="2"/>
        <v>0</v>
      </c>
      <c r="AQ12" s="45">
        <f t="shared" si="2"/>
        <v>0</v>
      </c>
      <c r="AR12" s="46">
        <f t="shared" si="2"/>
        <v>0</v>
      </c>
      <c r="AS12" s="542">
        <f t="shared" si="2"/>
        <v>0</v>
      </c>
    </row>
    <row r="13" spans="1:45" ht="13.5" customHeight="1">
      <c r="C13" s="535"/>
      <c r="D13" s="536"/>
      <c r="E13" s="539" t="str">
        <f>CONCATENATE(SUM(K13:AS13)," godz. x ",tyg," tygodni")</f>
        <v>6 godz. x 15 tygodni</v>
      </c>
      <c r="F13" s="540"/>
      <c r="G13" s="540"/>
      <c r="H13" s="540"/>
      <c r="I13" s="545"/>
      <c r="J13" s="543"/>
      <c r="K13" s="539">
        <f>SUM(K12:N12)</f>
        <v>0</v>
      </c>
      <c r="L13" s="540"/>
      <c r="M13" s="540"/>
      <c r="N13" s="541"/>
      <c r="O13" s="543"/>
      <c r="P13" s="539">
        <f>SUM(P12:S12)</f>
        <v>0</v>
      </c>
      <c r="Q13" s="540"/>
      <c r="R13" s="540"/>
      <c r="S13" s="541"/>
      <c r="T13" s="543"/>
      <c r="U13" s="539">
        <f>SUM(U12:X12)</f>
        <v>0</v>
      </c>
      <c r="V13" s="540"/>
      <c r="W13" s="540"/>
      <c r="X13" s="541"/>
      <c r="Y13" s="543"/>
      <c r="Z13" s="539">
        <f>SUM(Z12:AC12)</f>
        <v>0</v>
      </c>
      <c r="AA13" s="540"/>
      <c r="AB13" s="540"/>
      <c r="AC13" s="541"/>
      <c r="AD13" s="543"/>
      <c r="AE13" s="539">
        <f>SUM(AE12:AH12)</f>
        <v>2</v>
      </c>
      <c r="AF13" s="540"/>
      <c r="AG13" s="540"/>
      <c r="AH13" s="541"/>
      <c r="AI13" s="543"/>
      <c r="AJ13" s="539">
        <f>SUM(AJ12:AM12)</f>
        <v>4</v>
      </c>
      <c r="AK13" s="540"/>
      <c r="AL13" s="540"/>
      <c r="AM13" s="541"/>
      <c r="AN13" s="543"/>
      <c r="AO13" s="539">
        <f>SUM(AO12:AR12)</f>
        <v>0</v>
      </c>
      <c r="AP13" s="540"/>
      <c r="AQ13" s="540"/>
      <c r="AR13" s="541"/>
      <c r="AS13" s="543"/>
    </row>
    <row r="14" spans="1:45" ht="13.5" customHeight="1">
      <c r="C14" s="537" t="s">
        <v>35</v>
      </c>
      <c r="D14" s="538"/>
      <c r="E14" s="28" t="e">
        <f ca="1">SUM(K14:AS14)</f>
        <v>#NAME?</v>
      </c>
      <c r="K14" s="28" t="e">
        <f ca="1">LiczbaEgz(K7:N11)</f>
        <v>#NAME?</v>
      </c>
      <c r="P14" s="28" t="e">
        <f ca="1">LiczbaEgz(P7:S11)</f>
        <v>#NAME?</v>
      </c>
      <c r="U14" s="28" t="e">
        <f ca="1">LiczbaEgz(U7:X11)</f>
        <v>#NAME?</v>
      </c>
      <c r="Z14" s="28" t="e">
        <f ca="1">LiczbaEgz(Z7:AC11)</f>
        <v>#NAME?</v>
      </c>
      <c r="AE14" s="28" t="e">
        <f ca="1">LiczbaEgz(AE7:AH11)</f>
        <v>#NAME?</v>
      </c>
      <c r="AJ14" s="28" t="e">
        <f ca="1">LiczbaEgz(AJ7:AM11)</f>
        <v>#NAME?</v>
      </c>
      <c r="AO14" s="28" t="e">
        <f ca="1">LiczbaEgz(AO7:AR11)</f>
        <v>#NAME?</v>
      </c>
    </row>
    <row r="15" spans="1:45">
      <c r="D15" s="31"/>
      <c r="S15" s="117"/>
    </row>
    <row r="16" spans="1:45" ht="13.5" thickBot="1">
      <c r="D16" s="31"/>
      <c r="AF16" s="164">
        <v>2</v>
      </c>
      <c r="AG16" s="165">
        <v>1</v>
      </c>
      <c r="AH16" s="9" t="s">
        <v>44</v>
      </c>
    </row>
    <row r="17" spans="4:34" ht="14.25" thickTop="1" thickBot="1">
      <c r="D17" s="31"/>
      <c r="AF17" s="166">
        <v>2</v>
      </c>
      <c r="AG17" s="167"/>
    </row>
    <row r="18" spans="4:34" ht="13.5" thickTop="1">
      <c r="D18" s="31"/>
      <c r="AF18" s="168">
        <v>2</v>
      </c>
      <c r="AG18" s="169">
        <v>1</v>
      </c>
      <c r="AH18" s="9" t="s">
        <v>45</v>
      </c>
    </row>
    <row r="19" spans="4:34">
      <c r="D19" s="31"/>
      <c r="AF19" s="170">
        <v>2</v>
      </c>
      <c r="AG19" s="171"/>
    </row>
    <row r="20" spans="4:34">
      <c r="D20" s="31"/>
    </row>
    <row r="21" spans="4:34">
      <c r="D21" s="31"/>
    </row>
    <row r="22" spans="4:34">
      <c r="D22" s="31"/>
    </row>
    <row r="24" spans="4:34">
      <c r="D24" s="31"/>
    </row>
  </sheetData>
  <mergeCells count="29">
    <mergeCell ref="C12:D13"/>
    <mergeCell ref="C14:D14"/>
    <mergeCell ref="K13:N13"/>
    <mergeCell ref="T12:T13"/>
    <mergeCell ref="E13:H13"/>
    <mergeCell ref="I12:I13"/>
    <mergeCell ref="J12:J13"/>
    <mergeCell ref="O12:O13"/>
    <mergeCell ref="P13:S13"/>
    <mergeCell ref="AJ5:AN5"/>
    <mergeCell ref="AJ13:AM13"/>
    <mergeCell ref="AO13:AR13"/>
    <mergeCell ref="AI12:AI13"/>
    <mergeCell ref="AN12:AN13"/>
    <mergeCell ref="AO5:AS5"/>
    <mergeCell ref="AS12:AS13"/>
    <mergeCell ref="C5:C6"/>
    <mergeCell ref="U5:Y5"/>
    <mergeCell ref="Z5:AD5"/>
    <mergeCell ref="AE5:AI5"/>
    <mergeCell ref="K5:O5"/>
    <mergeCell ref="P5:T5"/>
    <mergeCell ref="E5:J5"/>
    <mergeCell ref="D5:D6"/>
    <mergeCell ref="Z13:AC13"/>
    <mergeCell ref="AE13:AH13"/>
    <mergeCell ref="AD12:AD13"/>
    <mergeCell ref="U13:X13"/>
    <mergeCell ref="Y12:Y13"/>
  </mergeCells>
  <phoneticPr fontId="0" type="noConversion"/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1:N13 AN12 AD12 AJ12:AM13 Z12:AC13 AS12 AI12 Y12 AO12:AR13 AE12:AH13 U12:X13 U11:AS11 T11:T12 P11:S13 O11:O12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S10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5" fitToHeight="10" orientation="landscape" r:id="rId1"/>
  <headerFooter alignWithMargins="0"/>
  <legacyDrawing r:id="rId2"/>
  <controls>
    <control shapeId="6145" r:id="rId3" name="CommandButton1"/>
    <control shapeId="6146" r:id="rId4" name="CommandButton2"/>
    <control shapeId="6147" r:id="rId5" name="CommandButton3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>
    <pageSetUpPr fitToPage="1"/>
  </sheetPr>
  <dimension ref="A1:AX32"/>
  <sheetViews>
    <sheetView showGridLines="0" showZeros="0" workbookViewId="0">
      <pane xSplit="4" ySplit="6" topLeftCell="V7" activePane="bottomRight" state="frozen"/>
      <selection activeCell="B1" sqref="B1"/>
      <selection pane="topRight" activeCell="E1" sqref="E1"/>
      <selection pane="bottomLeft" activeCell="B7" sqref="B7"/>
      <selection pane="bottomRight" activeCell="AM27" sqref="AM27"/>
    </sheetView>
  </sheetViews>
  <sheetFormatPr defaultRowHeight="12.75"/>
  <cols>
    <col min="1" max="1" width="6.7109375" style="9" hidden="1" customWidth="1"/>
    <col min="2" max="2" width="11.7109375" style="9" customWidth="1"/>
    <col min="3" max="3" width="3.7109375" style="9" customWidth="1"/>
    <col min="4" max="4" width="30" style="9" customWidth="1"/>
    <col min="5" max="5" width="5" style="9" customWidth="1"/>
    <col min="6" max="6" width="6" style="9" customWidth="1"/>
    <col min="7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49" width="2.7109375" style="9" customWidth="1"/>
    <col min="50" max="50" width="5" style="9" customWidth="1"/>
    <col min="51" max="16384" width="9.140625" style="9"/>
  </cols>
  <sheetData>
    <row r="1" spans="1:50" ht="15" customHeight="1">
      <c r="D1" s="31"/>
    </row>
    <row r="2" spans="1:50" ht="15" customHeight="1">
      <c r="D2" s="31"/>
      <c r="E2" s="10" t="s">
        <v>30</v>
      </c>
      <c r="F2" s="11" t="str">
        <f>Kierunek!M2</f>
        <v>Transport I-szy stopień, studia inżynierskie stacjonarne</v>
      </c>
    </row>
    <row r="3" spans="1:50" ht="15" customHeight="1">
      <c r="C3" s="11"/>
      <c r="D3" s="31"/>
      <c r="E3" s="10" t="s">
        <v>31</v>
      </c>
      <c r="F3" s="11" t="s">
        <v>99</v>
      </c>
    </row>
    <row r="4" spans="1:50" ht="15" customHeight="1">
      <c r="C4" s="11"/>
      <c r="D4" s="31"/>
      <c r="E4" s="12"/>
    </row>
    <row r="5" spans="1:50" ht="13.5" customHeight="1">
      <c r="C5" s="549" t="s">
        <v>5</v>
      </c>
      <c r="D5" s="554" t="s">
        <v>40</v>
      </c>
      <c r="E5" s="551" t="s">
        <v>28</v>
      </c>
      <c r="F5" s="552"/>
      <c r="G5" s="552"/>
      <c r="H5" s="552"/>
      <c r="I5" s="552"/>
      <c r="J5" s="553"/>
      <c r="K5" s="546" t="s">
        <v>6</v>
      </c>
      <c r="L5" s="547"/>
      <c r="M5" s="547"/>
      <c r="N5" s="547"/>
      <c r="O5" s="548"/>
      <c r="P5" s="546" t="s">
        <v>7</v>
      </c>
      <c r="Q5" s="547"/>
      <c r="R5" s="547"/>
      <c r="S5" s="547"/>
      <c r="T5" s="548"/>
      <c r="U5" s="546" t="s">
        <v>8</v>
      </c>
      <c r="V5" s="547"/>
      <c r="W5" s="547"/>
      <c r="X5" s="547"/>
      <c r="Y5" s="548"/>
      <c r="Z5" s="546" t="s">
        <v>9</v>
      </c>
      <c r="AA5" s="547"/>
      <c r="AB5" s="547"/>
      <c r="AC5" s="547"/>
      <c r="AD5" s="548"/>
      <c r="AE5" s="546" t="s">
        <v>10</v>
      </c>
      <c r="AF5" s="547"/>
      <c r="AG5" s="547"/>
      <c r="AH5" s="547"/>
      <c r="AI5" s="548"/>
      <c r="AJ5" s="546" t="s">
        <v>11</v>
      </c>
      <c r="AK5" s="547"/>
      <c r="AL5" s="547"/>
      <c r="AM5" s="547"/>
      <c r="AN5" s="548"/>
      <c r="AO5" s="546" t="s">
        <v>12</v>
      </c>
      <c r="AP5" s="547"/>
      <c r="AQ5" s="547"/>
      <c r="AR5" s="547"/>
      <c r="AS5" s="548"/>
      <c r="AT5" s="546" t="s">
        <v>92</v>
      </c>
      <c r="AU5" s="547"/>
      <c r="AV5" s="547"/>
      <c r="AW5" s="547"/>
      <c r="AX5" s="548"/>
    </row>
    <row r="6" spans="1:50" ht="15" customHeight="1">
      <c r="A6" s="9">
        <v>2</v>
      </c>
      <c r="C6" s="550"/>
      <c r="D6" s="555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32</v>
      </c>
    </row>
    <row r="7" spans="1:50" ht="0.75" customHeight="1" thickBo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14" si="0">SUM(E7:H7)</f>
        <v>0</v>
      </c>
      <c r="J7" s="35">
        <f t="shared" ref="J7:J14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48"/>
      <c r="AP7" s="20"/>
      <c r="AQ7" s="20"/>
      <c r="AR7" s="21"/>
      <c r="AS7" s="22"/>
      <c r="AT7" s="19"/>
      <c r="AU7" s="20"/>
      <c r="AV7" s="20"/>
      <c r="AW7" s="21"/>
      <c r="AX7" s="22"/>
    </row>
    <row r="8" spans="1:50" ht="13.5" customHeight="1" thickTop="1" thickBot="1">
      <c r="A8" s="9">
        <v>1</v>
      </c>
      <c r="C8" s="18">
        <v>1</v>
      </c>
      <c r="D8" s="72" t="s">
        <v>83</v>
      </c>
      <c r="E8" s="51">
        <f t="shared" ref="E8:H13" si="2">tyg*SUMIF($K$6:$AX$6,E$6,$K8:$AX8)</f>
        <v>450</v>
      </c>
      <c r="F8" s="52">
        <f t="shared" si="2"/>
        <v>0</v>
      </c>
      <c r="G8" s="52">
        <f t="shared" si="2"/>
        <v>0</v>
      </c>
      <c r="H8" s="53">
        <f t="shared" si="2"/>
        <v>450</v>
      </c>
      <c r="I8" s="18">
        <f>SUM(E8:H8)</f>
        <v>900</v>
      </c>
      <c r="J8" s="35">
        <f>SUMIF($K$6:$AX$6,J$6,$K8:$AX8)</f>
        <v>5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9"/>
      <c r="AF8" s="20"/>
      <c r="AG8" s="20"/>
      <c r="AH8" s="21"/>
      <c r="AI8" s="192"/>
      <c r="AJ8" s="48"/>
      <c r="AK8" s="20"/>
      <c r="AL8" s="20"/>
      <c r="AM8" s="21"/>
      <c r="AN8" s="192"/>
      <c r="AO8" s="209">
        <v>30</v>
      </c>
      <c r="AP8" s="193"/>
      <c r="AQ8" s="20"/>
      <c r="AR8" s="21"/>
      <c r="AS8" s="22">
        <v>2</v>
      </c>
      <c r="AT8" s="19"/>
      <c r="AU8" s="20"/>
      <c r="AV8" s="20"/>
      <c r="AW8" s="21">
        <v>30</v>
      </c>
      <c r="AX8" s="22">
        <v>3</v>
      </c>
    </row>
    <row r="9" spans="1:50" ht="13.5" customHeight="1" thickTop="1" thickBot="1">
      <c r="A9" s="9">
        <v>1</v>
      </c>
      <c r="C9" s="18">
        <v>2</v>
      </c>
      <c r="D9" s="32" t="s">
        <v>94</v>
      </c>
      <c r="E9" s="51">
        <f t="shared" si="2"/>
        <v>450</v>
      </c>
      <c r="F9" s="52">
        <f t="shared" si="2"/>
        <v>0</v>
      </c>
      <c r="G9" s="52">
        <f t="shared" si="2"/>
        <v>225</v>
      </c>
      <c r="H9" s="53">
        <f t="shared" si="2"/>
        <v>0</v>
      </c>
      <c r="I9" s="18">
        <f t="shared" ref="I9:I13" si="3">SUM(E9:H9)</f>
        <v>675</v>
      </c>
      <c r="J9" s="35">
        <f t="shared" ref="J9:J13" si="4">SUMIF($K$6:$AX$6,J$6,$K9:$AX9)</f>
        <v>4</v>
      </c>
      <c r="K9" s="19"/>
      <c r="L9" s="20"/>
      <c r="M9" s="20"/>
      <c r="N9" s="21"/>
      <c r="O9" s="22"/>
      <c r="P9" s="19"/>
      <c r="Q9" s="20"/>
      <c r="R9" s="20"/>
      <c r="S9" s="21"/>
      <c r="T9" s="22"/>
      <c r="U9" s="19"/>
      <c r="V9" s="20"/>
      <c r="W9" s="20"/>
      <c r="X9" s="21"/>
      <c r="Y9" s="22"/>
      <c r="Z9" s="19"/>
      <c r="AA9" s="20"/>
      <c r="AB9" s="20"/>
      <c r="AC9" s="21"/>
      <c r="AD9" s="22"/>
      <c r="AE9" s="19"/>
      <c r="AF9" s="20"/>
      <c r="AG9" s="20"/>
      <c r="AH9" s="21"/>
      <c r="AI9" s="192"/>
      <c r="AJ9" s="209">
        <v>30</v>
      </c>
      <c r="AK9" s="193"/>
      <c r="AL9" s="20">
        <v>15</v>
      </c>
      <c r="AM9" s="21"/>
      <c r="AN9" s="192">
        <v>4</v>
      </c>
      <c r="AO9" s="57"/>
      <c r="AP9" s="20"/>
      <c r="AQ9" s="20"/>
      <c r="AR9" s="21"/>
      <c r="AS9" s="22"/>
      <c r="AT9" s="19"/>
      <c r="AU9" s="20"/>
      <c r="AV9" s="20"/>
      <c r="AW9" s="21"/>
      <c r="AX9" s="22"/>
    </row>
    <row r="10" spans="1:50" ht="13.5" customHeight="1" thickTop="1" thickBot="1">
      <c r="A10" s="9">
        <v>1</v>
      </c>
      <c r="C10" s="18">
        <v>3</v>
      </c>
      <c r="D10" s="32" t="s">
        <v>95</v>
      </c>
      <c r="E10" s="51">
        <f t="shared" si="2"/>
        <v>450</v>
      </c>
      <c r="F10" s="52">
        <f t="shared" si="2"/>
        <v>0</v>
      </c>
      <c r="G10" s="52">
        <f t="shared" si="2"/>
        <v>225</v>
      </c>
      <c r="H10" s="53">
        <f t="shared" si="2"/>
        <v>0</v>
      </c>
      <c r="I10" s="18">
        <f t="shared" si="3"/>
        <v>675</v>
      </c>
      <c r="J10" s="35">
        <f t="shared" si="4"/>
        <v>3.5</v>
      </c>
      <c r="K10" s="19"/>
      <c r="L10" s="20"/>
      <c r="M10" s="20"/>
      <c r="N10" s="21"/>
      <c r="O10" s="22"/>
      <c r="P10" s="19"/>
      <c r="Q10" s="20"/>
      <c r="R10" s="20"/>
      <c r="S10" s="21"/>
      <c r="T10" s="22"/>
      <c r="U10" s="19"/>
      <c r="V10" s="20"/>
      <c r="W10" s="20"/>
      <c r="X10" s="21"/>
      <c r="Y10" s="22"/>
      <c r="Z10" s="19"/>
      <c r="AA10" s="20"/>
      <c r="AB10" s="20"/>
      <c r="AC10" s="21"/>
      <c r="AD10" s="22"/>
      <c r="AE10" s="19"/>
      <c r="AF10" s="20"/>
      <c r="AG10" s="20"/>
      <c r="AH10" s="21"/>
      <c r="AI10" s="22"/>
      <c r="AJ10" s="57"/>
      <c r="AK10" s="20"/>
      <c r="AL10" s="20"/>
      <c r="AM10" s="21"/>
      <c r="AN10" s="192"/>
      <c r="AO10" s="48">
        <v>30</v>
      </c>
      <c r="AP10" s="20"/>
      <c r="AQ10" s="20">
        <v>15</v>
      </c>
      <c r="AR10" s="21"/>
      <c r="AS10" s="22">
        <v>3.5</v>
      </c>
      <c r="AT10" s="19"/>
      <c r="AU10" s="20"/>
      <c r="AV10" s="20"/>
      <c r="AW10" s="21"/>
      <c r="AX10" s="22"/>
    </row>
    <row r="11" spans="1:50" ht="38.25" customHeight="1" thickTop="1" thickBot="1">
      <c r="A11" s="9">
        <v>1</v>
      </c>
      <c r="C11" s="18">
        <v>4</v>
      </c>
      <c r="D11" s="72" t="s">
        <v>96</v>
      </c>
      <c r="E11" s="51">
        <f t="shared" si="2"/>
        <v>450</v>
      </c>
      <c r="F11" s="52">
        <f t="shared" si="2"/>
        <v>225</v>
      </c>
      <c r="G11" s="52">
        <f t="shared" si="2"/>
        <v>0</v>
      </c>
      <c r="H11" s="53">
        <f t="shared" si="2"/>
        <v>0</v>
      </c>
      <c r="I11" s="18">
        <f t="shared" si="3"/>
        <v>675</v>
      </c>
      <c r="J11" s="35">
        <f t="shared" si="4"/>
        <v>3</v>
      </c>
      <c r="K11" s="19"/>
      <c r="L11" s="20"/>
      <c r="M11" s="20"/>
      <c r="N11" s="21"/>
      <c r="O11" s="22"/>
      <c r="P11" s="19"/>
      <c r="Q11" s="20"/>
      <c r="R11" s="20"/>
      <c r="S11" s="21"/>
      <c r="T11" s="22"/>
      <c r="U11" s="19"/>
      <c r="V11" s="20"/>
      <c r="W11" s="20"/>
      <c r="X11" s="21"/>
      <c r="Y11" s="22"/>
      <c r="Z11" s="19"/>
      <c r="AA11" s="20"/>
      <c r="AB11" s="20"/>
      <c r="AC11" s="21"/>
      <c r="AD11" s="22"/>
      <c r="AE11" s="19"/>
      <c r="AF11" s="20"/>
      <c r="AG11" s="20"/>
      <c r="AH11" s="21"/>
      <c r="AI11" s="192"/>
      <c r="AJ11" s="48"/>
      <c r="AK11" s="20"/>
      <c r="AL11" s="20"/>
      <c r="AM11" s="21"/>
      <c r="AN11" s="192"/>
      <c r="AO11" s="209">
        <v>30</v>
      </c>
      <c r="AP11" s="193">
        <v>15</v>
      </c>
      <c r="AQ11" s="20"/>
      <c r="AR11" s="21"/>
      <c r="AS11" s="22">
        <v>3</v>
      </c>
      <c r="AT11" s="19"/>
      <c r="AU11" s="20"/>
      <c r="AV11" s="20"/>
      <c r="AW11" s="21"/>
      <c r="AX11" s="22"/>
    </row>
    <row r="12" spans="1:50" ht="13.5" customHeight="1" thickTop="1" thickBot="1">
      <c r="A12" s="9">
        <v>1</v>
      </c>
      <c r="C12" s="18">
        <v>5</v>
      </c>
      <c r="D12" s="203" t="s">
        <v>98</v>
      </c>
      <c r="E12" s="51">
        <f t="shared" si="2"/>
        <v>450</v>
      </c>
      <c r="F12" s="52">
        <f t="shared" si="2"/>
        <v>0</v>
      </c>
      <c r="G12" s="52">
        <f t="shared" si="2"/>
        <v>225</v>
      </c>
      <c r="H12" s="53">
        <f t="shared" si="2"/>
        <v>225</v>
      </c>
      <c r="I12" s="18">
        <f t="shared" si="3"/>
        <v>900</v>
      </c>
      <c r="J12" s="35">
        <f t="shared" si="4"/>
        <v>7.5</v>
      </c>
      <c r="K12" s="19"/>
      <c r="L12" s="20"/>
      <c r="M12" s="20"/>
      <c r="N12" s="21"/>
      <c r="O12" s="22"/>
      <c r="P12" s="19"/>
      <c r="Q12" s="20"/>
      <c r="R12" s="20"/>
      <c r="S12" s="21"/>
      <c r="T12" s="22"/>
      <c r="U12" s="19"/>
      <c r="V12" s="20"/>
      <c r="W12" s="20"/>
      <c r="X12" s="21"/>
      <c r="Y12" s="22"/>
      <c r="Z12" s="19"/>
      <c r="AA12" s="20"/>
      <c r="AB12" s="20"/>
      <c r="AC12" s="21"/>
      <c r="AD12" s="22"/>
      <c r="AE12" s="19"/>
      <c r="AF12" s="20"/>
      <c r="AG12" s="20"/>
      <c r="AH12" s="21"/>
      <c r="AI12" s="192"/>
      <c r="AJ12" s="209">
        <v>30</v>
      </c>
      <c r="AK12" s="193"/>
      <c r="AL12" s="20"/>
      <c r="AM12" s="21"/>
      <c r="AN12" s="22">
        <v>4</v>
      </c>
      <c r="AO12" s="57"/>
      <c r="AP12" s="20"/>
      <c r="AQ12" s="20">
        <v>15</v>
      </c>
      <c r="AR12" s="21"/>
      <c r="AS12" s="22">
        <v>1.5</v>
      </c>
      <c r="AT12" s="19"/>
      <c r="AU12" s="20"/>
      <c r="AV12" s="20"/>
      <c r="AW12" s="21">
        <v>15</v>
      </c>
      <c r="AX12" s="22">
        <v>2</v>
      </c>
    </row>
    <row r="13" spans="1:50" ht="13.5" customHeight="1" thickTop="1">
      <c r="A13" s="9">
        <v>1</v>
      </c>
      <c r="C13" s="18">
        <v>6</v>
      </c>
      <c r="D13" s="9" t="s">
        <v>97</v>
      </c>
      <c r="E13" s="51">
        <f t="shared" si="2"/>
        <v>450</v>
      </c>
      <c r="F13" s="52">
        <f t="shared" si="2"/>
        <v>0</v>
      </c>
      <c r="G13" s="52">
        <f t="shared" si="2"/>
        <v>450</v>
      </c>
      <c r="H13" s="53">
        <f t="shared" si="2"/>
        <v>0</v>
      </c>
      <c r="I13" s="18">
        <f t="shared" si="3"/>
        <v>900</v>
      </c>
      <c r="J13" s="35">
        <f t="shared" si="4"/>
        <v>4</v>
      </c>
      <c r="K13" s="19"/>
      <c r="L13" s="20"/>
      <c r="M13" s="20"/>
      <c r="N13" s="21"/>
      <c r="O13" s="22"/>
      <c r="P13" s="19"/>
      <c r="Q13" s="20"/>
      <c r="R13" s="20"/>
      <c r="S13" s="21"/>
      <c r="T13" s="22"/>
      <c r="U13" s="19"/>
      <c r="V13" s="20"/>
      <c r="W13" s="20"/>
      <c r="X13" s="21"/>
      <c r="Y13" s="22"/>
      <c r="Z13" s="19"/>
      <c r="AA13" s="20"/>
      <c r="AB13" s="20"/>
      <c r="AC13" s="21"/>
      <c r="AD13" s="22"/>
      <c r="AE13" s="19"/>
      <c r="AF13" s="20"/>
      <c r="AG13" s="20"/>
      <c r="AH13" s="21"/>
      <c r="AI13" s="22"/>
      <c r="AJ13" s="57">
        <v>30</v>
      </c>
      <c r="AK13" s="20"/>
      <c r="AL13" s="20">
        <v>30</v>
      </c>
      <c r="AM13" s="21"/>
      <c r="AN13" s="22">
        <v>4</v>
      </c>
      <c r="AO13" s="19"/>
      <c r="AP13" s="20"/>
      <c r="AQ13" s="20"/>
      <c r="AR13" s="21"/>
      <c r="AS13" s="22"/>
      <c r="AT13" s="19"/>
      <c r="AU13" s="20"/>
      <c r="AV13" s="20"/>
      <c r="AW13" s="21"/>
      <c r="AX13" s="22"/>
    </row>
    <row r="14" spans="1:50" ht="22.5" hidden="1" customHeight="1" thickTop="1">
      <c r="A14" s="9">
        <v>1</v>
      </c>
      <c r="C14" s="23"/>
      <c r="D14" s="23"/>
      <c r="E14" s="37">
        <f t="shared" ref="E14" si="5">tyg*SUMIF($K$6:$AS$6,E$6,$K14:$AS14)</f>
        <v>0</v>
      </c>
      <c r="F14" s="38">
        <f t="shared" ref="F14:H14" si="6">tyg*SUMIF($K$6:$AS$6,F$6,$K14:$AS14)</f>
        <v>0</v>
      </c>
      <c r="G14" s="38">
        <f t="shared" si="6"/>
        <v>0</v>
      </c>
      <c r="H14" s="39">
        <f t="shared" si="6"/>
        <v>0</v>
      </c>
      <c r="I14" s="23">
        <f t="shared" si="0"/>
        <v>0</v>
      </c>
      <c r="J14" s="40">
        <f t="shared" si="1"/>
        <v>0</v>
      </c>
      <c r="K14" s="24"/>
      <c r="L14" s="25"/>
      <c r="M14" s="25"/>
      <c r="N14" s="26"/>
      <c r="O14" s="27"/>
      <c r="P14" s="24"/>
      <c r="Q14" s="25"/>
      <c r="R14" s="25"/>
      <c r="S14" s="26"/>
      <c r="T14" s="27"/>
      <c r="U14" s="24"/>
      <c r="V14" s="25"/>
      <c r="W14" s="25"/>
      <c r="X14" s="26"/>
      <c r="Y14" s="27"/>
      <c r="Z14" s="24"/>
      <c r="AA14" s="25"/>
      <c r="AB14" s="25"/>
      <c r="AC14" s="26"/>
      <c r="AD14" s="27"/>
      <c r="AE14" s="24"/>
      <c r="AF14" s="25"/>
      <c r="AG14" s="25"/>
      <c r="AH14" s="26"/>
      <c r="AI14" s="27"/>
      <c r="AJ14" s="24"/>
      <c r="AK14" s="25"/>
      <c r="AL14" s="25"/>
      <c r="AM14" s="26"/>
      <c r="AN14" s="27"/>
      <c r="AO14" s="24"/>
      <c r="AP14" s="25"/>
      <c r="AQ14" s="25"/>
      <c r="AR14" s="26"/>
      <c r="AS14" s="27"/>
      <c r="AT14" s="24"/>
      <c r="AU14" s="25"/>
      <c r="AV14" s="25"/>
      <c r="AW14" s="26"/>
      <c r="AX14" s="27"/>
    </row>
    <row r="15" spans="1:50" ht="13.5" customHeight="1">
      <c r="A15" s="9">
        <v>2</v>
      </c>
      <c r="C15" s="533" t="s">
        <v>29</v>
      </c>
      <c r="D15" s="556"/>
      <c r="E15" s="41">
        <f t="shared" ref="E15:K15" si="7">SUM(E7:E14)</f>
        <v>2700</v>
      </c>
      <c r="F15" s="42">
        <f t="shared" si="7"/>
        <v>225</v>
      </c>
      <c r="G15" s="42">
        <f t="shared" si="7"/>
        <v>1125</v>
      </c>
      <c r="H15" s="43">
        <f t="shared" si="7"/>
        <v>675</v>
      </c>
      <c r="I15" s="544">
        <f t="shared" si="7"/>
        <v>4725</v>
      </c>
      <c r="J15" s="542">
        <f t="shared" si="7"/>
        <v>27</v>
      </c>
      <c r="K15" s="44">
        <f t="shared" si="7"/>
        <v>0</v>
      </c>
      <c r="L15" s="45">
        <f>SUM(L7:L14)-SUMIF($D$7:$D$14,"WF",L7:L14)</f>
        <v>0</v>
      </c>
      <c r="M15" s="45">
        <f>SUM(M7:M14)</f>
        <v>0</v>
      </c>
      <c r="N15" s="46">
        <f>SUM(N7:N14)</f>
        <v>0</v>
      </c>
      <c r="O15" s="542">
        <f>SUM(O7:O14)</f>
        <v>0</v>
      </c>
      <c r="P15" s="44">
        <f>SUM(P7:P14)</f>
        <v>0</v>
      </c>
      <c r="Q15" s="45">
        <f>SUM(Q7:Q14)-SUMIF($D$7:$D$14,"WF",Q7:Q14)</f>
        <v>0</v>
      </c>
      <c r="R15" s="45">
        <f>SUM(R7:R14)</f>
        <v>0</v>
      </c>
      <c r="S15" s="46">
        <f>SUM(S7:S14)</f>
        <v>0</v>
      </c>
      <c r="T15" s="542">
        <f>SUM(T7:T14)</f>
        <v>0</v>
      </c>
      <c r="U15" s="44">
        <f>SUM(U7:U14)</f>
        <v>0</v>
      </c>
      <c r="V15" s="45">
        <f>SUM(V7:V14)-SUMIF($D$7:$D$14,"WF",V7:V14)</f>
        <v>0</v>
      </c>
      <c r="W15" s="45">
        <f>SUM(W7:W14)</f>
        <v>0</v>
      </c>
      <c r="X15" s="46">
        <f>SUM(X7:X14)</f>
        <v>0</v>
      </c>
      <c r="Y15" s="542">
        <f>SUM(Y7:Y14)</f>
        <v>0</v>
      </c>
      <c r="Z15" s="44">
        <f>SUM(Z7:Z14)</f>
        <v>0</v>
      </c>
      <c r="AA15" s="45">
        <f>SUM(AA7:AA14)-SUMIF($D$7:$D$14,"WF",AA7:AA14)</f>
        <v>0</v>
      </c>
      <c r="AB15" s="45">
        <f>SUM(AB7:AB14)</f>
        <v>0</v>
      </c>
      <c r="AC15" s="46">
        <f>SUM(AC7:AC14)</f>
        <v>0</v>
      </c>
      <c r="AD15" s="542">
        <f>SUM(AD7:AD14)</f>
        <v>0</v>
      </c>
      <c r="AE15" s="44">
        <f>SUM(AE7:AE14)</f>
        <v>0</v>
      </c>
      <c r="AF15" s="45">
        <f>SUM(AF7:AF14)-SUMIF($D$7:$D$14,"WF",AF7:AF14)</f>
        <v>0</v>
      </c>
      <c r="AG15" s="45">
        <f>SUM(AG7:AG14)</f>
        <v>0</v>
      </c>
      <c r="AH15" s="46">
        <f>SUM(AH7:AH14)</f>
        <v>0</v>
      </c>
      <c r="AI15" s="542">
        <f>SUM(AI7:AI14)</f>
        <v>0</v>
      </c>
      <c r="AJ15" s="44">
        <f>SUM(AJ7:AJ14)</f>
        <v>90</v>
      </c>
      <c r="AK15" s="45">
        <f>SUM(AK7:AK14)-SUMIF($D$7:$D$14,"WF",AK7:AK14)</f>
        <v>0</v>
      </c>
      <c r="AL15" s="45">
        <f t="shared" ref="AL15:AX15" si="8">SUM(AL7:AL14)</f>
        <v>45</v>
      </c>
      <c r="AM15" s="46">
        <f t="shared" si="8"/>
        <v>0</v>
      </c>
      <c r="AN15" s="542">
        <f t="shared" si="8"/>
        <v>12</v>
      </c>
      <c r="AO15" s="44">
        <f t="shared" si="8"/>
        <v>90</v>
      </c>
      <c r="AP15" s="45">
        <f t="shared" si="8"/>
        <v>15</v>
      </c>
      <c r="AQ15" s="45">
        <f t="shared" si="8"/>
        <v>30</v>
      </c>
      <c r="AR15" s="46">
        <f t="shared" si="8"/>
        <v>0</v>
      </c>
      <c r="AS15" s="542">
        <f t="shared" si="8"/>
        <v>10</v>
      </c>
      <c r="AT15" s="44">
        <f t="shared" si="8"/>
        <v>0</v>
      </c>
      <c r="AU15" s="45">
        <f t="shared" si="8"/>
        <v>0</v>
      </c>
      <c r="AV15" s="45">
        <f t="shared" si="8"/>
        <v>0</v>
      </c>
      <c r="AW15" s="46">
        <f t="shared" si="8"/>
        <v>45</v>
      </c>
      <c r="AX15" s="542">
        <f t="shared" si="8"/>
        <v>5</v>
      </c>
    </row>
    <row r="16" spans="1:50" ht="13.5" customHeight="1">
      <c r="C16" s="535"/>
      <c r="D16" s="557"/>
      <c r="E16" s="539" t="str">
        <f>CONCATENATE(SUM(K16:AS16)," godz. x ",tyg," tygodni")</f>
        <v>270 godz. x 15 tygodni</v>
      </c>
      <c r="F16" s="540"/>
      <c r="G16" s="540"/>
      <c r="H16" s="540"/>
      <c r="I16" s="545"/>
      <c r="J16" s="543"/>
      <c r="K16" s="539">
        <f>SUM(K15:N15)</f>
        <v>0</v>
      </c>
      <c r="L16" s="540"/>
      <c r="M16" s="540"/>
      <c r="N16" s="541"/>
      <c r="O16" s="543"/>
      <c r="P16" s="539">
        <f>SUM(P15:S15)</f>
        <v>0</v>
      </c>
      <c r="Q16" s="540"/>
      <c r="R16" s="540"/>
      <c r="S16" s="541"/>
      <c r="T16" s="543"/>
      <c r="U16" s="539">
        <f>SUM(U15:X15)</f>
        <v>0</v>
      </c>
      <c r="V16" s="540"/>
      <c r="W16" s="540"/>
      <c r="X16" s="541"/>
      <c r="Y16" s="543"/>
      <c r="Z16" s="539">
        <f>SUM(Z15:AC15)</f>
        <v>0</v>
      </c>
      <c r="AA16" s="540"/>
      <c r="AB16" s="540"/>
      <c r="AC16" s="541"/>
      <c r="AD16" s="543"/>
      <c r="AE16" s="539">
        <f>SUM(AE15:AH15)</f>
        <v>0</v>
      </c>
      <c r="AF16" s="540"/>
      <c r="AG16" s="540"/>
      <c r="AH16" s="541"/>
      <c r="AI16" s="543"/>
      <c r="AJ16" s="539">
        <f>SUM(AJ15:AM15)</f>
        <v>135</v>
      </c>
      <c r="AK16" s="540"/>
      <c r="AL16" s="540"/>
      <c r="AM16" s="541"/>
      <c r="AN16" s="543"/>
      <c r="AO16" s="539">
        <f>SUM(AO15:AR15)</f>
        <v>135</v>
      </c>
      <c r="AP16" s="540"/>
      <c r="AQ16" s="540"/>
      <c r="AR16" s="541"/>
      <c r="AS16" s="543"/>
      <c r="AT16" s="539">
        <f>SUM(AT15:AW15)</f>
        <v>45</v>
      </c>
      <c r="AU16" s="540"/>
      <c r="AV16" s="540"/>
      <c r="AW16" s="541"/>
      <c r="AX16" s="543"/>
    </row>
    <row r="17" spans="3:46" ht="13.5" customHeight="1">
      <c r="C17" s="537" t="s">
        <v>35</v>
      </c>
      <c r="D17" s="558"/>
      <c r="E17" s="28" t="e">
        <f ca="1">SUM(K17:AS17)</f>
        <v>#NAME?</v>
      </c>
      <c r="K17" s="28" t="e">
        <f ca="1">LiczbaEgz(K7:N14)</f>
        <v>#NAME?</v>
      </c>
      <c r="P17" s="28" t="e">
        <f ca="1">LiczbaEgz(P7:S14)</f>
        <v>#NAME?</v>
      </c>
      <c r="U17" s="28" t="e">
        <f ca="1">LiczbaEgz(U7:X14)</f>
        <v>#NAME?</v>
      </c>
      <c r="Z17" s="28" t="e">
        <f ca="1">LiczbaEgz(Z7:AC14)</f>
        <v>#NAME?</v>
      </c>
      <c r="AE17" s="28"/>
      <c r="AJ17" s="28" t="e">
        <f ca="1">LiczbaEgz(AJ7:AM14)</f>
        <v>#NAME?</v>
      </c>
      <c r="AO17" s="28" t="e">
        <f ca="1">LiczbaEgz(AO7:AR14)</f>
        <v>#NAME?</v>
      </c>
      <c r="AT17" s="28" t="e">
        <f ca="1">LiczbaEgz(AT7:AW14)</f>
        <v>#NAME?</v>
      </c>
    </row>
    <row r="32" spans="3:46">
      <c r="D32" s="31"/>
    </row>
  </sheetData>
  <mergeCells count="32">
    <mergeCell ref="C17:D17"/>
    <mergeCell ref="K16:N16"/>
    <mergeCell ref="T15:T16"/>
    <mergeCell ref="E16:H16"/>
    <mergeCell ref="I15:I16"/>
    <mergeCell ref="J15:J16"/>
    <mergeCell ref="O15:O16"/>
    <mergeCell ref="P16:S16"/>
    <mergeCell ref="U16:X16"/>
    <mergeCell ref="Y15:Y16"/>
    <mergeCell ref="C5:C6"/>
    <mergeCell ref="U5:Y5"/>
    <mergeCell ref="Z5:AD5"/>
    <mergeCell ref="K5:O5"/>
    <mergeCell ref="P5:T5"/>
    <mergeCell ref="E5:J5"/>
    <mergeCell ref="D5:D6"/>
    <mergeCell ref="C15:D16"/>
    <mergeCell ref="AT5:AX5"/>
    <mergeCell ref="AX15:AX16"/>
    <mergeCell ref="AT16:AW16"/>
    <mergeCell ref="Z16:AC16"/>
    <mergeCell ref="AE16:AH16"/>
    <mergeCell ref="AD15:AD16"/>
    <mergeCell ref="AE5:AI5"/>
    <mergeCell ref="AJ5:AN5"/>
    <mergeCell ref="AJ16:AM16"/>
    <mergeCell ref="AO16:AR16"/>
    <mergeCell ref="AI15:AI16"/>
    <mergeCell ref="AN15:AN16"/>
    <mergeCell ref="AO5:AS5"/>
    <mergeCell ref="AS15:AS16"/>
  </mergeCells>
  <phoneticPr fontId="0" type="noConversion"/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4:N16 AX15 AT15:AW16 AN15 AD15 AJ15:AM16 Z15:AC16 AS15 AI15 Y15 AO15:AR16 AE15:AH16 U15:X16 U14:AX14 T14:T15 P14:S16 O14:O15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X13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8" fitToHeight="10" orientation="landscape" r:id="rId1"/>
  <headerFooter alignWithMargins="0"/>
  <legacyDrawing r:id="rId2"/>
  <controls>
    <control shapeId="3073" r:id="rId3" name="CommandButton1"/>
    <control shapeId="3074" r:id="rId4" name="CommandButton2"/>
    <control shapeId="3075" r:id="rId5" name="CommandButton3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pageSetUpPr fitToPage="1"/>
  </sheetPr>
  <dimension ref="A1:AX32"/>
  <sheetViews>
    <sheetView showGridLines="0" showZeros="0" workbookViewId="0">
      <pane xSplit="4" ySplit="6" topLeftCell="F7" activePane="bottomRight" state="frozen"/>
      <selection activeCell="B1" sqref="B1"/>
      <selection pane="topRight" activeCell="E1" sqref="E1"/>
      <selection pane="bottomLeft" activeCell="B7" sqref="B7"/>
      <selection pane="bottomRight" activeCell="D12" sqref="D12"/>
    </sheetView>
  </sheetViews>
  <sheetFormatPr defaultRowHeight="12.75"/>
  <cols>
    <col min="1" max="1" width="6.7109375" style="9" hidden="1" customWidth="1"/>
    <col min="2" max="2" width="11.7109375" style="9" customWidth="1"/>
    <col min="3" max="3" width="3.7109375" style="9" customWidth="1"/>
    <col min="4" max="4" width="30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49" width="2.7109375" style="9" customWidth="1"/>
    <col min="50" max="50" width="5" style="9" customWidth="1"/>
    <col min="51" max="16384" width="9.140625" style="9"/>
  </cols>
  <sheetData>
    <row r="1" spans="1:50" ht="15" customHeight="1">
      <c r="D1" s="31"/>
    </row>
    <row r="2" spans="1:50" ht="15" customHeight="1">
      <c r="D2" s="31"/>
      <c r="E2" s="10" t="s">
        <v>30</v>
      </c>
      <c r="F2" s="11" t="str">
        <f>Kierunek!M2</f>
        <v>Transport I-szy stopień, studia inżynierskie stacjonarne</v>
      </c>
    </row>
    <row r="3" spans="1:50" ht="15" customHeight="1">
      <c r="C3" s="11"/>
      <c r="D3" s="31"/>
      <c r="E3" s="10" t="s">
        <v>31</v>
      </c>
      <c r="F3" s="11" t="s">
        <v>106</v>
      </c>
    </row>
    <row r="4" spans="1:50" ht="15" customHeight="1">
      <c r="C4" s="11"/>
      <c r="D4" s="31"/>
      <c r="E4" s="12"/>
    </row>
    <row r="5" spans="1:50" ht="13.5" customHeight="1">
      <c r="C5" s="549" t="s">
        <v>5</v>
      </c>
      <c r="D5" s="554" t="s">
        <v>40</v>
      </c>
      <c r="E5" s="551" t="s">
        <v>28</v>
      </c>
      <c r="F5" s="552"/>
      <c r="G5" s="552"/>
      <c r="H5" s="552"/>
      <c r="I5" s="552"/>
      <c r="J5" s="553"/>
      <c r="K5" s="546" t="s">
        <v>6</v>
      </c>
      <c r="L5" s="547"/>
      <c r="M5" s="547"/>
      <c r="N5" s="547"/>
      <c r="O5" s="548"/>
      <c r="P5" s="546" t="s">
        <v>7</v>
      </c>
      <c r="Q5" s="547"/>
      <c r="R5" s="547"/>
      <c r="S5" s="547"/>
      <c r="T5" s="548"/>
      <c r="U5" s="546" t="s">
        <v>8</v>
      </c>
      <c r="V5" s="547"/>
      <c r="W5" s="547"/>
      <c r="X5" s="547"/>
      <c r="Y5" s="548"/>
      <c r="Z5" s="546" t="s">
        <v>9</v>
      </c>
      <c r="AA5" s="547"/>
      <c r="AB5" s="547"/>
      <c r="AC5" s="547"/>
      <c r="AD5" s="548"/>
      <c r="AE5" s="546" t="s">
        <v>10</v>
      </c>
      <c r="AF5" s="547"/>
      <c r="AG5" s="547"/>
      <c r="AH5" s="547"/>
      <c r="AI5" s="548"/>
      <c r="AJ5" s="546" t="s">
        <v>11</v>
      </c>
      <c r="AK5" s="547"/>
      <c r="AL5" s="547"/>
      <c r="AM5" s="547"/>
      <c r="AN5" s="548"/>
      <c r="AO5" s="546" t="s">
        <v>12</v>
      </c>
      <c r="AP5" s="547"/>
      <c r="AQ5" s="547"/>
      <c r="AR5" s="547"/>
      <c r="AS5" s="548"/>
      <c r="AT5" s="546" t="s">
        <v>92</v>
      </c>
      <c r="AU5" s="547"/>
      <c r="AV5" s="547"/>
      <c r="AW5" s="547"/>
      <c r="AX5" s="548"/>
    </row>
    <row r="6" spans="1:50" ht="15" customHeight="1">
      <c r="A6" s="9">
        <v>2</v>
      </c>
      <c r="C6" s="550"/>
      <c r="D6" s="555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32</v>
      </c>
    </row>
    <row r="7" spans="1:50" ht="0.75" customHeight="1" thickBo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14" si="0">SUM(E7:H7)</f>
        <v>0</v>
      </c>
      <c r="J7" s="35">
        <f t="shared" ref="J7:J14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19"/>
      <c r="AP7" s="20"/>
      <c r="AQ7" s="20"/>
      <c r="AR7" s="21"/>
      <c r="AS7" s="22"/>
      <c r="AT7" s="19"/>
      <c r="AU7" s="20"/>
      <c r="AV7" s="20"/>
      <c r="AW7" s="21"/>
      <c r="AX7" s="22"/>
    </row>
    <row r="8" spans="1:50" ht="29.25" customHeight="1" thickBot="1">
      <c r="A8" s="9">
        <v>1</v>
      </c>
      <c r="C8" s="205">
        <v>1</v>
      </c>
      <c r="D8" s="206" t="s">
        <v>100</v>
      </c>
      <c r="E8" s="51">
        <f t="shared" ref="E8:H14" si="2">tyg*SUMIF($K$6:$AX$6,E$6,$K8:$AX8)</f>
        <v>30</v>
      </c>
      <c r="F8" s="52">
        <f t="shared" si="2"/>
        <v>15</v>
      </c>
      <c r="G8" s="52">
        <f t="shared" si="2"/>
        <v>0</v>
      </c>
      <c r="H8" s="53">
        <f t="shared" si="2"/>
        <v>0</v>
      </c>
      <c r="I8" s="18">
        <f>SUM(E8:H8)</f>
        <v>45</v>
      </c>
      <c r="J8" s="35">
        <f>SUMIF($K$6:$AX$6,J$6,$K8:$AX8)</f>
        <v>4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9"/>
      <c r="AF8" s="20"/>
      <c r="AG8" s="20"/>
      <c r="AH8" s="21"/>
      <c r="AI8" s="192"/>
      <c r="AJ8" s="204">
        <v>2</v>
      </c>
      <c r="AK8" s="193">
        <v>1</v>
      </c>
      <c r="AL8" s="20"/>
      <c r="AM8" s="21"/>
      <c r="AN8" s="22">
        <v>4</v>
      </c>
      <c r="AO8" s="19"/>
      <c r="AP8" s="20"/>
      <c r="AQ8" s="20"/>
      <c r="AR8" s="21"/>
      <c r="AS8" s="22"/>
      <c r="AT8" s="19"/>
      <c r="AU8" s="20"/>
      <c r="AV8" s="20"/>
      <c r="AW8" s="21"/>
      <c r="AX8" s="22"/>
    </row>
    <row r="9" spans="1:50" ht="16.5" customHeight="1" thickBot="1">
      <c r="A9" s="9">
        <v>1</v>
      </c>
      <c r="C9" s="205">
        <v>2</v>
      </c>
      <c r="D9" s="207" t="s">
        <v>101</v>
      </c>
      <c r="E9" s="51">
        <f t="shared" si="2"/>
        <v>30</v>
      </c>
      <c r="F9" s="52">
        <f t="shared" si="2"/>
        <v>0</v>
      </c>
      <c r="G9" s="52">
        <f t="shared" si="2"/>
        <v>0</v>
      </c>
      <c r="H9" s="53">
        <f t="shared" si="2"/>
        <v>30</v>
      </c>
      <c r="I9" s="18">
        <f t="shared" ref="I9:I13" si="3">SUM(E9:H9)</f>
        <v>60</v>
      </c>
      <c r="J9" s="35">
        <f t="shared" ref="J9:J13" si="4">SUMIF($K$6:$AX$6,J$6,$K9:$AX9)</f>
        <v>6</v>
      </c>
      <c r="K9" s="19"/>
      <c r="L9" s="20"/>
      <c r="M9" s="20"/>
      <c r="N9" s="21"/>
      <c r="O9" s="22"/>
      <c r="P9" s="19"/>
      <c r="Q9" s="20"/>
      <c r="R9" s="20"/>
      <c r="S9" s="21"/>
      <c r="T9" s="22"/>
      <c r="U9" s="19"/>
      <c r="V9" s="20"/>
      <c r="W9" s="20"/>
      <c r="X9" s="21"/>
      <c r="Y9" s="22"/>
      <c r="Z9" s="19"/>
      <c r="AA9" s="20"/>
      <c r="AB9" s="20"/>
      <c r="AC9" s="21"/>
      <c r="AD9" s="22"/>
      <c r="AE9" s="19"/>
      <c r="AF9" s="20"/>
      <c r="AG9" s="20"/>
      <c r="AH9" s="21"/>
      <c r="AI9" s="22"/>
      <c r="AJ9" s="204">
        <v>2</v>
      </c>
      <c r="AK9" s="20"/>
      <c r="AL9" s="20"/>
      <c r="AM9" s="21">
        <v>2</v>
      </c>
      <c r="AN9" s="22">
        <v>6</v>
      </c>
      <c r="AO9" s="19"/>
      <c r="AP9" s="20"/>
      <c r="AQ9" s="20"/>
      <c r="AR9" s="21"/>
      <c r="AS9" s="22"/>
      <c r="AT9" s="19"/>
      <c r="AU9" s="20"/>
      <c r="AV9" s="20"/>
      <c r="AW9" s="21"/>
      <c r="AX9" s="22"/>
    </row>
    <row r="10" spans="1:50" ht="30" customHeight="1">
      <c r="A10" s="9">
        <v>1</v>
      </c>
      <c r="C10" s="205">
        <v>3</v>
      </c>
      <c r="D10" s="206" t="s">
        <v>102</v>
      </c>
      <c r="E10" s="51">
        <f t="shared" si="2"/>
        <v>30</v>
      </c>
      <c r="F10" s="52">
        <f t="shared" si="2"/>
        <v>0</v>
      </c>
      <c r="G10" s="52">
        <f t="shared" si="2"/>
        <v>15</v>
      </c>
      <c r="H10" s="53">
        <f t="shared" si="2"/>
        <v>0</v>
      </c>
      <c r="I10" s="18">
        <f t="shared" si="3"/>
        <v>45</v>
      </c>
      <c r="J10" s="35">
        <f t="shared" si="4"/>
        <v>4</v>
      </c>
      <c r="K10" s="19"/>
      <c r="L10" s="20"/>
      <c r="M10" s="20"/>
      <c r="N10" s="21"/>
      <c r="O10" s="22"/>
      <c r="P10" s="19"/>
      <c r="Q10" s="20"/>
      <c r="R10" s="20"/>
      <c r="S10" s="21"/>
      <c r="T10" s="22"/>
      <c r="U10" s="19"/>
      <c r="V10" s="20"/>
      <c r="W10" s="20"/>
      <c r="X10" s="21"/>
      <c r="Y10" s="22"/>
      <c r="Z10" s="19"/>
      <c r="AA10" s="20"/>
      <c r="AB10" s="20"/>
      <c r="AC10" s="21"/>
      <c r="AD10" s="22"/>
      <c r="AE10" s="19"/>
      <c r="AF10" s="20"/>
      <c r="AG10" s="20"/>
      <c r="AH10" s="21"/>
      <c r="AI10" s="22"/>
      <c r="AJ10" s="57">
        <v>2</v>
      </c>
      <c r="AK10" s="20"/>
      <c r="AL10" s="20">
        <v>1</v>
      </c>
      <c r="AM10" s="21"/>
      <c r="AN10" s="22">
        <v>4</v>
      </c>
      <c r="AO10" s="19"/>
      <c r="AP10" s="20"/>
      <c r="AQ10" s="20"/>
      <c r="AR10" s="21"/>
      <c r="AS10" s="22"/>
      <c r="AT10" s="19"/>
      <c r="AU10" s="20"/>
      <c r="AV10" s="20"/>
      <c r="AW10" s="21"/>
      <c r="AX10" s="22"/>
    </row>
    <row r="11" spans="1:50" ht="38.25" customHeight="1" thickBot="1">
      <c r="A11" s="9">
        <v>1</v>
      </c>
      <c r="C11" s="18">
        <v>4</v>
      </c>
      <c r="D11" s="72" t="s">
        <v>103</v>
      </c>
      <c r="E11" s="51">
        <f t="shared" si="2"/>
        <v>30</v>
      </c>
      <c r="F11" s="52">
        <f t="shared" si="2"/>
        <v>0</v>
      </c>
      <c r="G11" s="52">
        <f t="shared" si="2"/>
        <v>0</v>
      </c>
      <c r="H11" s="53">
        <f t="shared" si="2"/>
        <v>30</v>
      </c>
      <c r="I11" s="18">
        <f t="shared" si="3"/>
        <v>60</v>
      </c>
      <c r="J11" s="35">
        <f t="shared" si="4"/>
        <v>6</v>
      </c>
      <c r="K11" s="19"/>
      <c r="L11" s="20"/>
      <c r="M11" s="20"/>
      <c r="N11" s="21"/>
      <c r="O11" s="22"/>
      <c r="P11" s="19"/>
      <c r="Q11" s="20"/>
      <c r="R11" s="20"/>
      <c r="S11" s="21"/>
      <c r="T11" s="22"/>
      <c r="U11" s="19"/>
      <c r="V11" s="20"/>
      <c r="W11" s="20"/>
      <c r="X11" s="21"/>
      <c r="Y11" s="22"/>
      <c r="Z11" s="19"/>
      <c r="AA11" s="20"/>
      <c r="AB11" s="20"/>
      <c r="AC11" s="21"/>
      <c r="AD11" s="22"/>
      <c r="AE11" s="19"/>
      <c r="AF11" s="20"/>
      <c r="AG11" s="20"/>
      <c r="AH11" s="21"/>
      <c r="AI11" s="192"/>
      <c r="AJ11" s="20"/>
      <c r="AK11" s="20"/>
      <c r="AL11" s="20"/>
      <c r="AM11" s="21"/>
      <c r="AN11" s="22"/>
      <c r="AO11" s="48"/>
      <c r="AP11" s="20"/>
      <c r="AQ11" s="20"/>
      <c r="AR11" s="21"/>
      <c r="AS11" s="22"/>
      <c r="AT11" s="19">
        <v>2</v>
      </c>
      <c r="AU11" s="20"/>
      <c r="AV11" s="20"/>
      <c r="AW11" s="21">
        <v>2</v>
      </c>
      <c r="AX11" s="22">
        <v>6</v>
      </c>
    </row>
    <row r="12" spans="1:50" ht="21.75" customHeight="1" thickTop="1" thickBot="1">
      <c r="A12" s="9">
        <v>1</v>
      </c>
      <c r="C12" s="205">
        <v>5</v>
      </c>
      <c r="D12" s="206" t="s">
        <v>104</v>
      </c>
      <c r="E12" s="51">
        <f t="shared" si="2"/>
        <v>30</v>
      </c>
      <c r="F12" s="52">
        <f t="shared" si="2"/>
        <v>0</v>
      </c>
      <c r="G12" s="52">
        <f t="shared" si="2"/>
        <v>15</v>
      </c>
      <c r="H12" s="53">
        <f t="shared" si="2"/>
        <v>0</v>
      </c>
      <c r="I12" s="18">
        <f t="shared" si="3"/>
        <v>45</v>
      </c>
      <c r="J12" s="35">
        <f t="shared" si="4"/>
        <v>7</v>
      </c>
      <c r="K12" s="19"/>
      <c r="L12" s="20"/>
      <c r="M12" s="20"/>
      <c r="N12" s="21"/>
      <c r="O12" s="22"/>
      <c r="P12" s="19"/>
      <c r="Q12" s="20"/>
      <c r="R12" s="20"/>
      <c r="S12" s="21"/>
      <c r="T12" s="22"/>
      <c r="U12" s="19"/>
      <c r="V12" s="20"/>
      <c r="W12" s="20"/>
      <c r="X12" s="21"/>
      <c r="Y12" s="22"/>
      <c r="Z12" s="19"/>
      <c r="AA12" s="20"/>
      <c r="AB12" s="20"/>
      <c r="AC12" s="21"/>
      <c r="AD12" s="22"/>
      <c r="AE12" s="29"/>
      <c r="AF12" s="20"/>
      <c r="AG12" s="20"/>
      <c r="AH12" s="21"/>
      <c r="AI12" s="22"/>
      <c r="AJ12" s="57"/>
      <c r="AK12" s="20"/>
      <c r="AL12" s="20"/>
      <c r="AM12" s="21"/>
      <c r="AN12" s="192"/>
      <c r="AO12" s="194">
        <v>2</v>
      </c>
      <c r="AP12" s="193"/>
      <c r="AQ12" s="20">
        <v>1</v>
      </c>
      <c r="AR12" s="21"/>
      <c r="AS12" s="22">
        <v>7</v>
      </c>
      <c r="AT12" s="19"/>
      <c r="AU12" s="20"/>
      <c r="AV12" s="20"/>
      <c r="AW12" s="21"/>
      <c r="AX12" s="22"/>
    </row>
    <row r="13" spans="1:50" ht="13.5" customHeight="1" thickTop="1" thickBot="1">
      <c r="A13" s="9">
        <v>1</v>
      </c>
      <c r="C13" s="205">
        <v>6</v>
      </c>
      <c r="D13" s="206" t="s">
        <v>105</v>
      </c>
      <c r="E13" s="51">
        <f t="shared" si="2"/>
        <v>30</v>
      </c>
      <c r="F13" s="52">
        <f t="shared" si="2"/>
        <v>0</v>
      </c>
      <c r="G13" s="52">
        <f t="shared" si="2"/>
        <v>30</v>
      </c>
      <c r="H13" s="53">
        <f t="shared" si="2"/>
        <v>0</v>
      </c>
      <c r="I13" s="18">
        <f t="shared" si="3"/>
        <v>60</v>
      </c>
      <c r="J13" s="35">
        <f t="shared" si="4"/>
        <v>7</v>
      </c>
      <c r="K13" s="19"/>
      <c r="L13" s="20"/>
      <c r="M13" s="20"/>
      <c r="N13" s="21"/>
      <c r="O13" s="22"/>
      <c r="P13" s="19"/>
      <c r="Q13" s="20"/>
      <c r="R13" s="20"/>
      <c r="S13" s="21"/>
      <c r="T13" s="22"/>
      <c r="U13" s="19"/>
      <c r="V13" s="20"/>
      <c r="W13" s="20"/>
      <c r="X13" s="21"/>
      <c r="Y13" s="22"/>
      <c r="Z13" s="19"/>
      <c r="AA13" s="20"/>
      <c r="AB13" s="20"/>
      <c r="AC13" s="21"/>
      <c r="AD13" s="22"/>
      <c r="AE13" s="19"/>
      <c r="AF13" s="20"/>
      <c r="AG13" s="20"/>
      <c r="AH13" s="21"/>
      <c r="AI13" s="22"/>
      <c r="AJ13" s="19"/>
      <c r="AK13" s="20"/>
      <c r="AL13" s="20"/>
      <c r="AM13" s="21"/>
      <c r="AN13" s="192"/>
      <c r="AO13" s="194">
        <v>2</v>
      </c>
      <c r="AP13" s="193"/>
      <c r="AQ13" s="20">
        <v>2</v>
      </c>
      <c r="AR13" s="21"/>
      <c r="AS13" s="22">
        <v>7</v>
      </c>
      <c r="AT13" s="19"/>
      <c r="AU13" s="20"/>
      <c r="AV13" s="20"/>
      <c r="AW13" s="21"/>
      <c r="AX13" s="22"/>
    </row>
    <row r="14" spans="1:50" ht="22.5" hidden="1" customHeight="1" thickTop="1">
      <c r="A14" s="9">
        <v>1</v>
      </c>
      <c r="C14" s="23"/>
      <c r="D14" s="23"/>
      <c r="E14" s="51">
        <f t="shared" si="2"/>
        <v>0</v>
      </c>
      <c r="F14" s="52">
        <f t="shared" si="2"/>
        <v>0</v>
      </c>
      <c r="G14" s="52">
        <f t="shared" si="2"/>
        <v>0</v>
      </c>
      <c r="H14" s="53">
        <f t="shared" si="2"/>
        <v>0</v>
      </c>
      <c r="I14" s="23">
        <f t="shared" si="0"/>
        <v>0</v>
      </c>
      <c r="J14" s="40">
        <f t="shared" si="1"/>
        <v>0</v>
      </c>
      <c r="K14" s="24"/>
      <c r="L14" s="25"/>
      <c r="M14" s="25"/>
      <c r="N14" s="26"/>
      <c r="O14" s="27"/>
      <c r="P14" s="24"/>
      <c r="Q14" s="25"/>
      <c r="R14" s="25"/>
      <c r="S14" s="26"/>
      <c r="T14" s="27"/>
      <c r="U14" s="24"/>
      <c r="V14" s="25"/>
      <c r="W14" s="25"/>
      <c r="X14" s="26"/>
      <c r="Y14" s="27"/>
      <c r="Z14" s="24"/>
      <c r="AA14" s="25"/>
      <c r="AB14" s="25"/>
      <c r="AC14" s="26"/>
      <c r="AD14" s="27"/>
      <c r="AE14" s="24"/>
      <c r="AF14" s="25"/>
      <c r="AG14" s="25"/>
      <c r="AH14" s="26"/>
      <c r="AI14" s="27"/>
      <c r="AJ14" s="24"/>
      <c r="AK14" s="25"/>
      <c r="AL14" s="25"/>
      <c r="AM14" s="26"/>
      <c r="AN14" s="27"/>
      <c r="AO14" s="105"/>
      <c r="AP14" s="25"/>
      <c r="AQ14" s="25"/>
      <c r="AR14" s="26"/>
      <c r="AS14" s="27"/>
      <c r="AT14" s="24"/>
      <c r="AU14" s="25"/>
      <c r="AV14" s="25"/>
      <c r="AW14" s="26"/>
      <c r="AX14" s="27"/>
    </row>
    <row r="15" spans="1:50" ht="13.5" customHeight="1">
      <c r="A15" s="9">
        <v>2</v>
      </c>
      <c r="C15" s="533" t="s">
        <v>29</v>
      </c>
      <c r="D15" s="556"/>
      <c r="E15" s="41">
        <f t="shared" ref="E15:K15" si="5">SUM(E7:E14)</f>
        <v>180</v>
      </c>
      <c r="F15" s="42">
        <f t="shared" si="5"/>
        <v>15</v>
      </c>
      <c r="G15" s="42">
        <f t="shared" si="5"/>
        <v>60</v>
      </c>
      <c r="H15" s="43">
        <f t="shared" si="5"/>
        <v>60</v>
      </c>
      <c r="I15" s="544">
        <f t="shared" si="5"/>
        <v>315</v>
      </c>
      <c r="J15" s="542">
        <f t="shared" si="5"/>
        <v>34</v>
      </c>
      <c r="K15" s="44">
        <f t="shared" si="5"/>
        <v>0</v>
      </c>
      <c r="L15" s="45">
        <f>SUM(L7:L14)-SUMIF($D$7:$D$14,"WF",L7:L14)</f>
        <v>0</v>
      </c>
      <c r="M15" s="45">
        <f>SUM(M7:M14)</f>
        <v>0</v>
      </c>
      <c r="N15" s="46">
        <f>SUM(N7:N14)</f>
        <v>0</v>
      </c>
      <c r="O15" s="542">
        <f>SUM(O7:O14)</f>
        <v>0</v>
      </c>
      <c r="P15" s="44">
        <f>SUM(P7:P14)</f>
        <v>0</v>
      </c>
      <c r="Q15" s="45">
        <f>SUM(Q7:Q14)-SUMIF($D$7:$D$14,"WF",Q7:Q14)</f>
        <v>0</v>
      </c>
      <c r="R15" s="45">
        <f>SUM(R7:R14)</f>
        <v>0</v>
      </c>
      <c r="S15" s="46">
        <f>SUM(S7:S14)</f>
        <v>0</v>
      </c>
      <c r="T15" s="542">
        <f>SUM(T7:T14)</f>
        <v>0</v>
      </c>
      <c r="U15" s="44">
        <f>SUM(U7:U14)</f>
        <v>0</v>
      </c>
      <c r="V15" s="45">
        <f>SUM(V7:V14)-SUMIF($D$7:$D$14,"WF",V7:V14)</f>
        <v>0</v>
      </c>
      <c r="W15" s="45">
        <f>SUM(W7:W14)</f>
        <v>0</v>
      </c>
      <c r="X15" s="46">
        <f>SUM(X7:X14)</f>
        <v>0</v>
      </c>
      <c r="Y15" s="542">
        <f>SUM(Y7:Y14)</f>
        <v>0</v>
      </c>
      <c r="Z15" s="44">
        <f>SUM(Z7:Z14)</f>
        <v>0</v>
      </c>
      <c r="AA15" s="45">
        <f>SUM(AA7:AA14)-SUMIF($D$7:$D$14,"WF",AA7:AA14)</f>
        <v>0</v>
      </c>
      <c r="AB15" s="45">
        <f>SUM(AB7:AB14)</f>
        <v>0</v>
      </c>
      <c r="AC15" s="46">
        <f>SUM(AC7:AC14)</f>
        <v>0</v>
      </c>
      <c r="AD15" s="542">
        <f>SUM(AD7:AD14)</f>
        <v>0</v>
      </c>
      <c r="AE15" s="44">
        <f>SUM(AE7:AE14)</f>
        <v>0</v>
      </c>
      <c r="AF15" s="45">
        <f>SUM(AF7:AF14)-SUMIF($D$7:$D$14,"WF",AF7:AF14)</f>
        <v>0</v>
      </c>
      <c r="AG15" s="45">
        <f>SUM(AG7:AG14)</f>
        <v>0</v>
      </c>
      <c r="AH15" s="46">
        <f>SUM(AH7:AH14)</f>
        <v>0</v>
      </c>
      <c r="AI15" s="542">
        <f>SUM(AI7:AI14)</f>
        <v>0</v>
      </c>
      <c r="AJ15" s="44">
        <f>SUM(AJ7:AJ14)</f>
        <v>6</v>
      </c>
      <c r="AK15" s="45">
        <f>SUM(AK7:AK14)-SUMIF($D$7:$D$14,"WF",AK7:AK14)</f>
        <v>1</v>
      </c>
      <c r="AL15" s="45">
        <f t="shared" ref="AL15:AX15" si="6">SUM(AL7:AL14)</f>
        <v>1</v>
      </c>
      <c r="AM15" s="46">
        <f t="shared" si="6"/>
        <v>2</v>
      </c>
      <c r="AN15" s="542">
        <f t="shared" si="6"/>
        <v>14</v>
      </c>
      <c r="AO15" s="44">
        <f t="shared" si="6"/>
        <v>4</v>
      </c>
      <c r="AP15" s="45">
        <f t="shared" si="6"/>
        <v>0</v>
      </c>
      <c r="AQ15" s="45">
        <f t="shared" si="6"/>
        <v>3</v>
      </c>
      <c r="AR15" s="46">
        <f t="shared" si="6"/>
        <v>0</v>
      </c>
      <c r="AS15" s="542">
        <f t="shared" si="6"/>
        <v>14</v>
      </c>
      <c r="AT15" s="44">
        <f t="shared" si="6"/>
        <v>2</v>
      </c>
      <c r="AU15" s="45">
        <f t="shared" si="6"/>
        <v>0</v>
      </c>
      <c r="AV15" s="45">
        <f t="shared" si="6"/>
        <v>0</v>
      </c>
      <c r="AW15" s="46">
        <f t="shared" si="6"/>
        <v>2</v>
      </c>
      <c r="AX15" s="542">
        <f t="shared" si="6"/>
        <v>6</v>
      </c>
    </row>
    <row r="16" spans="1:50" ht="13.5" customHeight="1">
      <c r="C16" s="535"/>
      <c r="D16" s="557"/>
      <c r="E16" s="539" t="str">
        <f>CONCATENATE(SUM(K16:AS16)," godz. x ",tyg," tygodni")</f>
        <v>17 godz. x 15 tygodni</v>
      </c>
      <c r="F16" s="540"/>
      <c r="G16" s="540"/>
      <c r="H16" s="540"/>
      <c r="I16" s="545"/>
      <c r="J16" s="543"/>
      <c r="K16" s="539">
        <f>SUM(K15:N15)</f>
        <v>0</v>
      </c>
      <c r="L16" s="540"/>
      <c r="M16" s="540"/>
      <c r="N16" s="541"/>
      <c r="O16" s="543"/>
      <c r="P16" s="539">
        <f>SUM(P15:S15)</f>
        <v>0</v>
      </c>
      <c r="Q16" s="540"/>
      <c r="R16" s="540"/>
      <c r="S16" s="541"/>
      <c r="T16" s="543"/>
      <c r="U16" s="539">
        <f>SUM(U15:X15)</f>
        <v>0</v>
      </c>
      <c r="V16" s="540"/>
      <c r="W16" s="540"/>
      <c r="X16" s="541"/>
      <c r="Y16" s="543"/>
      <c r="Z16" s="539">
        <f>SUM(Z15:AC15)</f>
        <v>0</v>
      </c>
      <c r="AA16" s="540"/>
      <c r="AB16" s="540"/>
      <c r="AC16" s="541"/>
      <c r="AD16" s="543"/>
      <c r="AE16" s="539">
        <f>SUM(AE15:AH15)</f>
        <v>0</v>
      </c>
      <c r="AF16" s="540"/>
      <c r="AG16" s="540"/>
      <c r="AH16" s="541"/>
      <c r="AI16" s="543"/>
      <c r="AJ16" s="539">
        <f>SUM(AJ15:AM15)</f>
        <v>10</v>
      </c>
      <c r="AK16" s="540"/>
      <c r="AL16" s="540"/>
      <c r="AM16" s="541"/>
      <c r="AN16" s="543"/>
      <c r="AO16" s="539">
        <f>SUM(AO15:AR15)</f>
        <v>7</v>
      </c>
      <c r="AP16" s="540"/>
      <c r="AQ16" s="540"/>
      <c r="AR16" s="541"/>
      <c r="AS16" s="543"/>
      <c r="AT16" s="539">
        <f>SUM(AT15:AW15)</f>
        <v>4</v>
      </c>
      <c r="AU16" s="540"/>
      <c r="AV16" s="540"/>
      <c r="AW16" s="541"/>
      <c r="AX16" s="543"/>
    </row>
    <row r="17" spans="3:46" ht="13.5" customHeight="1">
      <c r="C17" s="537" t="s">
        <v>35</v>
      </c>
      <c r="D17" s="558"/>
      <c r="E17" s="28" t="e">
        <f ca="1">SUM(K17:AS17)</f>
        <v>#NAME?</v>
      </c>
      <c r="K17" s="28" t="e">
        <f ca="1">LiczbaEgz(K7:N14)</f>
        <v>#NAME?</v>
      </c>
      <c r="P17" s="28" t="e">
        <f ca="1">LiczbaEgz(P7:S14)</f>
        <v>#NAME?</v>
      </c>
      <c r="U17" s="28" t="e">
        <f ca="1">LiczbaEgz(U7:X14)</f>
        <v>#NAME?</v>
      </c>
      <c r="Z17" s="28" t="e">
        <f ca="1">LiczbaEgz(Z7:AC14)</f>
        <v>#NAME?</v>
      </c>
      <c r="AE17" s="28"/>
      <c r="AJ17" s="28" t="e">
        <f ca="1">LiczbaEgz(AJ7:AM14)</f>
        <v>#NAME?</v>
      </c>
      <c r="AO17" s="28" t="e">
        <f ca="1">LiczbaEgz(AO7:AR14)</f>
        <v>#NAME?</v>
      </c>
      <c r="AT17" s="28" t="e">
        <f ca="1">LiczbaEgz(AT7:AW14)</f>
        <v>#NAME?</v>
      </c>
    </row>
    <row r="32" spans="3:46">
      <c r="D32" s="31"/>
    </row>
  </sheetData>
  <mergeCells count="32">
    <mergeCell ref="C17:D17"/>
    <mergeCell ref="E16:H16"/>
    <mergeCell ref="K16:N16"/>
    <mergeCell ref="P16:S16"/>
    <mergeCell ref="U16:X16"/>
    <mergeCell ref="C15:D16"/>
    <mergeCell ref="I15:I16"/>
    <mergeCell ref="J15:J16"/>
    <mergeCell ref="O15:O16"/>
    <mergeCell ref="T15:T16"/>
    <mergeCell ref="Z16:AC16"/>
    <mergeCell ref="AE16:AH16"/>
    <mergeCell ref="Y15:Y16"/>
    <mergeCell ref="AD15:AD16"/>
    <mergeCell ref="AI15:AI16"/>
    <mergeCell ref="AN15:AN16"/>
    <mergeCell ref="AS15:AS16"/>
    <mergeCell ref="AX15:AX16"/>
    <mergeCell ref="AJ16:AM16"/>
    <mergeCell ref="AO16:AR16"/>
    <mergeCell ref="AT16:AW16"/>
    <mergeCell ref="Z5:AD5"/>
    <mergeCell ref="AE5:AI5"/>
    <mergeCell ref="AJ5:AN5"/>
    <mergeCell ref="AO5:AS5"/>
    <mergeCell ref="AT5:AX5"/>
    <mergeCell ref="U5:Y5"/>
    <mergeCell ref="C5:C6"/>
    <mergeCell ref="D5:D6"/>
    <mergeCell ref="E5:J5"/>
    <mergeCell ref="K5:O5"/>
    <mergeCell ref="P5:T5"/>
  </mergeCells>
  <dataValidations count="2"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X13"/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4:N16 O14:O15 P14:S16 T14:T15 U14:AX14 U15:X16 AE15:AH16 AO15:AR16 Y15 AI15 AS15 Z15:AC16 AJ15:AM16 AD15 AN15 AT15:AW16 AX15">
      <formula1>0</formula1>
      <formula2>9</formula2>
    </dataValidation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8" fitToHeight="10" orientation="landscape" r:id="rId1"/>
  <headerFooter alignWithMargins="0"/>
  <legacyDrawing r:id="rId2"/>
  <controls>
    <control shapeId="10243" r:id="rId3" name="CommandButton3"/>
    <control shapeId="10242" r:id="rId4" name="CommandButton2"/>
    <control shapeId="10241" r:id="rId5" name="CommandButton1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>
    <pageSetUpPr fitToPage="1"/>
  </sheetPr>
  <dimension ref="A1:AX31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F4" sqref="F4"/>
    </sheetView>
  </sheetViews>
  <sheetFormatPr defaultRowHeight="12.75"/>
  <cols>
    <col min="1" max="1" width="6.7109375" style="9" hidden="1" customWidth="1"/>
    <col min="2" max="2" width="11.7109375" style="9" customWidth="1"/>
    <col min="3" max="3" width="3.7109375" style="9" customWidth="1"/>
    <col min="4" max="4" width="30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49" width="2.7109375" style="9" customWidth="1"/>
    <col min="50" max="50" width="5" style="9" customWidth="1"/>
    <col min="51" max="16384" width="9.140625" style="9"/>
  </cols>
  <sheetData>
    <row r="1" spans="1:50" ht="15" customHeight="1">
      <c r="D1" s="31"/>
    </row>
    <row r="2" spans="1:50" ht="15" customHeight="1">
      <c r="D2" s="31"/>
      <c r="E2" s="10" t="s">
        <v>30</v>
      </c>
      <c r="F2" s="11" t="str">
        <f>Kierunek!M2</f>
        <v>Transport I-szy stopień, studia inżynierskie stacjonarne</v>
      </c>
    </row>
    <row r="3" spans="1:50" ht="15" customHeight="1">
      <c r="C3" s="11"/>
      <c r="D3" s="31"/>
      <c r="E3" s="10" t="s">
        <v>31</v>
      </c>
      <c r="F3" s="11" t="s">
        <v>112</v>
      </c>
    </row>
    <row r="4" spans="1:50" ht="15" customHeight="1">
      <c r="C4" s="11"/>
      <c r="D4" s="31"/>
      <c r="E4" s="12"/>
    </row>
    <row r="5" spans="1:50" ht="13.5" customHeight="1">
      <c r="C5" s="549" t="s">
        <v>5</v>
      </c>
      <c r="D5" s="554" t="s">
        <v>40</v>
      </c>
      <c r="E5" s="551" t="s">
        <v>28</v>
      </c>
      <c r="F5" s="552"/>
      <c r="G5" s="552"/>
      <c r="H5" s="552"/>
      <c r="I5" s="552"/>
      <c r="J5" s="553"/>
      <c r="K5" s="546" t="s">
        <v>6</v>
      </c>
      <c r="L5" s="547"/>
      <c r="M5" s="547"/>
      <c r="N5" s="547"/>
      <c r="O5" s="548"/>
      <c r="P5" s="546" t="s">
        <v>7</v>
      </c>
      <c r="Q5" s="547"/>
      <c r="R5" s="547"/>
      <c r="S5" s="547"/>
      <c r="T5" s="548"/>
      <c r="U5" s="546" t="s">
        <v>8</v>
      </c>
      <c r="V5" s="547"/>
      <c r="W5" s="547"/>
      <c r="X5" s="547"/>
      <c r="Y5" s="548"/>
      <c r="Z5" s="546" t="s">
        <v>9</v>
      </c>
      <c r="AA5" s="547"/>
      <c r="AB5" s="547"/>
      <c r="AC5" s="547"/>
      <c r="AD5" s="548"/>
      <c r="AE5" s="546" t="s">
        <v>10</v>
      </c>
      <c r="AF5" s="547"/>
      <c r="AG5" s="547"/>
      <c r="AH5" s="547"/>
      <c r="AI5" s="548"/>
      <c r="AJ5" s="546" t="s">
        <v>11</v>
      </c>
      <c r="AK5" s="547"/>
      <c r="AL5" s="547"/>
      <c r="AM5" s="547"/>
      <c r="AN5" s="548"/>
      <c r="AO5" s="546" t="s">
        <v>12</v>
      </c>
      <c r="AP5" s="547"/>
      <c r="AQ5" s="547"/>
      <c r="AR5" s="547"/>
      <c r="AS5" s="548"/>
      <c r="AT5" s="546" t="s">
        <v>92</v>
      </c>
      <c r="AU5" s="547"/>
      <c r="AV5" s="547"/>
      <c r="AW5" s="547"/>
      <c r="AX5" s="548"/>
    </row>
    <row r="6" spans="1:50" ht="15" customHeight="1">
      <c r="A6" s="9">
        <v>2</v>
      </c>
      <c r="C6" s="550"/>
      <c r="D6" s="555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32</v>
      </c>
    </row>
    <row r="7" spans="1:50" ht="0.75" customHeight="1" thickBo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13" si="0">SUM(E7:H7)</f>
        <v>0</v>
      </c>
      <c r="J7" s="35">
        <f t="shared" ref="J7:J13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19"/>
      <c r="AP7" s="20"/>
      <c r="AQ7" s="20"/>
      <c r="AR7" s="21"/>
      <c r="AS7" s="22"/>
      <c r="AT7" s="19"/>
      <c r="AU7" s="20"/>
      <c r="AV7" s="20"/>
      <c r="AW7" s="21"/>
      <c r="AX7" s="22"/>
    </row>
    <row r="8" spans="1:50" ht="33" customHeight="1" thickTop="1" thickBot="1">
      <c r="A8" s="9">
        <v>1</v>
      </c>
      <c r="C8" s="18">
        <v>1</v>
      </c>
      <c r="D8" s="177" t="s">
        <v>107</v>
      </c>
      <c r="E8" s="51">
        <f t="shared" ref="E8:H13" si="2">tyg*SUMIF($K$6:$AX$6,E$6,$K8:$AX8)</f>
        <v>45</v>
      </c>
      <c r="F8" s="52">
        <f t="shared" si="2"/>
        <v>0</v>
      </c>
      <c r="G8" s="52">
        <f t="shared" si="2"/>
        <v>30</v>
      </c>
      <c r="H8" s="53">
        <f t="shared" si="2"/>
        <v>0</v>
      </c>
      <c r="I8" s="18">
        <f>SUM(E8:H8)</f>
        <v>75</v>
      </c>
      <c r="J8" s="35">
        <f>SUMIF($K$6:$AX$6,J$6,$K8:$AX8)</f>
        <v>7.5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9"/>
      <c r="AF8" s="20"/>
      <c r="AG8" s="20"/>
      <c r="AH8" s="21"/>
      <c r="AI8" s="192"/>
      <c r="AJ8" s="209">
        <v>2</v>
      </c>
      <c r="AK8" s="20"/>
      <c r="AL8" s="20">
        <v>1</v>
      </c>
      <c r="AM8" s="21"/>
      <c r="AN8" s="22">
        <v>3.5</v>
      </c>
      <c r="AO8" s="48">
        <v>1</v>
      </c>
      <c r="AP8" s="20"/>
      <c r="AQ8" s="20">
        <v>1</v>
      </c>
      <c r="AR8" s="21"/>
      <c r="AS8" s="22">
        <v>4</v>
      </c>
      <c r="AT8" s="19"/>
      <c r="AU8" s="20"/>
      <c r="AV8" s="20"/>
      <c r="AW8" s="21"/>
      <c r="AX8" s="22"/>
    </row>
    <row r="9" spans="1:50" ht="13.5" customHeight="1" thickTop="1" thickBot="1">
      <c r="A9" s="9">
        <v>1</v>
      </c>
      <c r="C9" s="18">
        <v>2</v>
      </c>
      <c r="D9" s="32" t="s">
        <v>108</v>
      </c>
      <c r="E9" s="51">
        <f t="shared" si="2"/>
        <v>45</v>
      </c>
      <c r="F9" s="52">
        <f t="shared" si="2"/>
        <v>0</v>
      </c>
      <c r="G9" s="52">
        <f t="shared" si="2"/>
        <v>0</v>
      </c>
      <c r="H9" s="53">
        <f t="shared" si="2"/>
        <v>30</v>
      </c>
      <c r="I9" s="18">
        <f t="shared" ref="I9:I12" si="3">SUM(E9:H9)</f>
        <v>75</v>
      </c>
      <c r="J9" s="35">
        <f t="shared" ref="J9:J12" si="4">SUMIF($K$6:$AX$6,J$6,$K9:$AX9)</f>
        <v>8</v>
      </c>
      <c r="K9" s="19"/>
      <c r="L9" s="20"/>
      <c r="M9" s="20"/>
      <c r="N9" s="21"/>
      <c r="O9" s="22"/>
      <c r="P9" s="19"/>
      <c r="Q9" s="20"/>
      <c r="R9" s="20"/>
      <c r="S9" s="21"/>
      <c r="T9" s="22"/>
      <c r="U9" s="19"/>
      <c r="V9" s="20"/>
      <c r="W9" s="20"/>
      <c r="X9" s="21"/>
      <c r="Y9" s="22"/>
      <c r="Z9" s="19"/>
      <c r="AA9" s="20"/>
      <c r="AB9" s="20"/>
      <c r="AC9" s="21"/>
      <c r="AD9" s="22"/>
      <c r="AE9" s="19"/>
      <c r="AF9" s="20"/>
      <c r="AG9" s="20"/>
      <c r="AH9" s="21"/>
      <c r="AI9" s="22"/>
      <c r="AJ9" s="19">
        <v>2</v>
      </c>
      <c r="AK9" s="20"/>
      <c r="AL9" s="20"/>
      <c r="AM9" s="21">
        <v>2</v>
      </c>
      <c r="AN9" s="192">
        <v>5</v>
      </c>
      <c r="AO9" s="194">
        <v>1</v>
      </c>
      <c r="AP9" s="193"/>
      <c r="AQ9" s="20"/>
      <c r="AR9" s="21"/>
      <c r="AS9" s="22">
        <v>3</v>
      </c>
      <c r="AT9" s="19"/>
      <c r="AU9" s="20"/>
      <c r="AV9" s="20"/>
      <c r="AW9" s="21"/>
      <c r="AX9" s="22"/>
    </row>
    <row r="10" spans="1:50" ht="23.25" customHeight="1" thickBot="1">
      <c r="A10" s="9">
        <v>1</v>
      </c>
      <c r="C10" s="18">
        <v>3</v>
      </c>
      <c r="D10" s="32" t="s">
        <v>109</v>
      </c>
      <c r="E10" s="51">
        <f t="shared" si="2"/>
        <v>30</v>
      </c>
      <c r="F10" s="52">
        <f t="shared" si="2"/>
        <v>0</v>
      </c>
      <c r="G10" s="52">
        <f t="shared" si="2"/>
        <v>15</v>
      </c>
      <c r="H10" s="53">
        <f t="shared" si="2"/>
        <v>15</v>
      </c>
      <c r="I10" s="18">
        <f t="shared" si="3"/>
        <v>60</v>
      </c>
      <c r="J10" s="35">
        <f t="shared" si="4"/>
        <v>7</v>
      </c>
      <c r="K10" s="19"/>
      <c r="L10" s="20"/>
      <c r="M10" s="20"/>
      <c r="N10" s="21"/>
      <c r="O10" s="22"/>
      <c r="P10" s="19"/>
      <c r="Q10" s="20"/>
      <c r="R10" s="20"/>
      <c r="S10" s="21"/>
      <c r="T10" s="22"/>
      <c r="U10" s="19"/>
      <c r="V10" s="20"/>
      <c r="W10" s="20"/>
      <c r="X10" s="21"/>
      <c r="Y10" s="22"/>
      <c r="Z10" s="19"/>
      <c r="AA10" s="20"/>
      <c r="AB10" s="20"/>
      <c r="AC10" s="21"/>
      <c r="AD10" s="22"/>
      <c r="AE10" s="19"/>
      <c r="AF10" s="20"/>
      <c r="AG10" s="20"/>
      <c r="AH10" s="21"/>
      <c r="AI10" s="22"/>
      <c r="AJ10" s="48"/>
      <c r="AK10" s="20"/>
      <c r="AL10" s="20"/>
      <c r="AM10" s="21"/>
      <c r="AN10" s="192"/>
      <c r="AO10" s="194">
        <v>2</v>
      </c>
      <c r="AP10" s="193"/>
      <c r="AQ10" s="20">
        <v>1</v>
      </c>
      <c r="AR10" s="21">
        <v>1</v>
      </c>
      <c r="AS10" s="22">
        <v>7</v>
      </c>
      <c r="AT10" s="19"/>
      <c r="AU10" s="20"/>
      <c r="AV10" s="20"/>
      <c r="AW10" s="21"/>
      <c r="AX10" s="22"/>
    </row>
    <row r="11" spans="1:50" ht="23.25" customHeight="1" thickTop="1" thickBot="1">
      <c r="A11" s="9">
        <v>1</v>
      </c>
      <c r="C11" s="18">
        <v>4</v>
      </c>
      <c r="D11" s="32" t="s">
        <v>110</v>
      </c>
      <c r="E11" s="51">
        <f t="shared" si="2"/>
        <v>30</v>
      </c>
      <c r="F11" s="52">
        <f t="shared" si="2"/>
        <v>15</v>
      </c>
      <c r="G11" s="52">
        <f t="shared" si="2"/>
        <v>0</v>
      </c>
      <c r="H11" s="53">
        <f t="shared" si="2"/>
        <v>0</v>
      </c>
      <c r="I11" s="18">
        <f t="shared" si="3"/>
        <v>45</v>
      </c>
      <c r="J11" s="35">
        <f t="shared" si="4"/>
        <v>3.5</v>
      </c>
      <c r="K11" s="19"/>
      <c r="L11" s="20"/>
      <c r="M11" s="20"/>
      <c r="N11" s="21"/>
      <c r="O11" s="22"/>
      <c r="P11" s="19"/>
      <c r="Q11" s="20"/>
      <c r="R11" s="20"/>
      <c r="S11" s="21"/>
      <c r="T11" s="22"/>
      <c r="U11" s="19"/>
      <c r="V11" s="20"/>
      <c r="W11" s="20"/>
      <c r="X11" s="21"/>
      <c r="Y11" s="22"/>
      <c r="Z11" s="19"/>
      <c r="AA11" s="20"/>
      <c r="AB11" s="20"/>
      <c r="AC11" s="21"/>
      <c r="AD11" s="22"/>
      <c r="AE11" s="19"/>
      <c r="AF11" s="20"/>
      <c r="AG11" s="20"/>
      <c r="AH11" s="21"/>
      <c r="AI11" s="192"/>
      <c r="AJ11" s="209">
        <v>2</v>
      </c>
      <c r="AK11" s="193">
        <v>1</v>
      </c>
      <c r="AL11" s="20"/>
      <c r="AM11" s="21"/>
      <c r="AN11" s="22">
        <v>3.5</v>
      </c>
      <c r="AO11" s="57"/>
      <c r="AP11" s="20"/>
      <c r="AQ11" s="20"/>
      <c r="AR11" s="21"/>
      <c r="AS11" s="22"/>
      <c r="AT11" s="19"/>
      <c r="AU11" s="20"/>
      <c r="AV11" s="20"/>
      <c r="AW11" s="21"/>
      <c r="AX11" s="22"/>
    </row>
    <row r="12" spans="1:50" ht="28.5" customHeight="1" thickTop="1" thickBot="1">
      <c r="A12" s="9">
        <v>1</v>
      </c>
      <c r="C12" s="18">
        <v>5</v>
      </c>
      <c r="D12" s="208" t="s">
        <v>111</v>
      </c>
      <c r="E12" s="51">
        <f t="shared" si="2"/>
        <v>30</v>
      </c>
      <c r="F12" s="52">
        <f t="shared" si="2"/>
        <v>0</v>
      </c>
      <c r="G12" s="52">
        <f t="shared" si="2"/>
        <v>15</v>
      </c>
      <c r="H12" s="53">
        <f t="shared" si="2"/>
        <v>15</v>
      </c>
      <c r="I12" s="18">
        <f t="shared" si="3"/>
        <v>60</v>
      </c>
      <c r="J12" s="35">
        <f t="shared" si="4"/>
        <v>6</v>
      </c>
      <c r="K12" s="19"/>
      <c r="L12" s="20"/>
      <c r="M12" s="20"/>
      <c r="N12" s="21"/>
      <c r="O12" s="22"/>
      <c r="P12" s="19"/>
      <c r="Q12" s="20"/>
      <c r="R12" s="20"/>
      <c r="S12" s="21"/>
      <c r="T12" s="22"/>
      <c r="U12" s="19"/>
      <c r="V12" s="20"/>
      <c r="W12" s="20"/>
      <c r="X12" s="21"/>
      <c r="Y12" s="22"/>
      <c r="Z12" s="19"/>
      <c r="AA12" s="20"/>
      <c r="AB12" s="20"/>
      <c r="AC12" s="21"/>
      <c r="AD12" s="22"/>
      <c r="AE12" s="29"/>
      <c r="AF12" s="20"/>
      <c r="AG12" s="20"/>
      <c r="AH12" s="21"/>
      <c r="AI12" s="22"/>
      <c r="AJ12" s="58"/>
      <c r="AK12" s="193"/>
      <c r="AL12" s="20"/>
      <c r="AM12" s="21"/>
      <c r="AN12" s="22"/>
      <c r="AO12" s="48"/>
      <c r="AP12" s="20"/>
      <c r="AQ12" s="20"/>
      <c r="AR12" s="21"/>
      <c r="AS12" s="22"/>
      <c r="AT12" s="48">
        <v>2</v>
      </c>
      <c r="AU12" s="20"/>
      <c r="AV12" s="20">
        <v>1</v>
      </c>
      <c r="AW12" s="21">
        <v>1</v>
      </c>
      <c r="AX12" s="22">
        <v>6</v>
      </c>
    </row>
    <row r="13" spans="1:50" ht="22.5" hidden="1" customHeight="1" thickTop="1">
      <c r="A13" s="9">
        <v>1</v>
      </c>
      <c r="C13" s="23"/>
      <c r="D13" s="23"/>
      <c r="E13" s="51">
        <f t="shared" si="2"/>
        <v>0</v>
      </c>
      <c r="F13" s="52">
        <f t="shared" si="2"/>
        <v>0</v>
      </c>
      <c r="G13" s="52">
        <f t="shared" si="2"/>
        <v>0</v>
      </c>
      <c r="H13" s="53">
        <f t="shared" si="2"/>
        <v>0</v>
      </c>
      <c r="I13" s="23">
        <f t="shared" si="0"/>
        <v>0</v>
      </c>
      <c r="J13" s="40">
        <f t="shared" si="1"/>
        <v>0</v>
      </c>
      <c r="K13" s="24"/>
      <c r="L13" s="25"/>
      <c r="M13" s="25"/>
      <c r="N13" s="26"/>
      <c r="O13" s="27"/>
      <c r="P13" s="24"/>
      <c r="Q13" s="25"/>
      <c r="R13" s="25"/>
      <c r="S13" s="26"/>
      <c r="T13" s="27"/>
      <c r="U13" s="24"/>
      <c r="V13" s="25"/>
      <c r="W13" s="25"/>
      <c r="X13" s="26"/>
      <c r="Y13" s="27"/>
      <c r="Z13" s="24"/>
      <c r="AA13" s="25"/>
      <c r="AB13" s="25"/>
      <c r="AC13" s="26"/>
      <c r="AD13" s="27"/>
      <c r="AE13" s="24"/>
      <c r="AF13" s="25"/>
      <c r="AG13" s="25"/>
      <c r="AH13" s="26"/>
      <c r="AI13" s="27"/>
      <c r="AJ13" s="24"/>
      <c r="AK13" s="25"/>
      <c r="AL13" s="25"/>
      <c r="AM13" s="26"/>
      <c r="AN13" s="27"/>
      <c r="AO13" s="24"/>
      <c r="AP13" s="25"/>
      <c r="AQ13" s="25"/>
      <c r="AR13" s="26"/>
      <c r="AS13" s="27"/>
      <c r="AT13" s="24"/>
      <c r="AU13" s="25"/>
      <c r="AV13" s="25"/>
      <c r="AW13" s="26"/>
      <c r="AX13" s="27"/>
    </row>
    <row r="14" spans="1:50" ht="13.5" customHeight="1" thickTop="1">
      <c r="A14" s="9">
        <v>2</v>
      </c>
      <c r="C14" s="533" t="s">
        <v>29</v>
      </c>
      <c r="D14" s="556"/>
      <c r="E14" s="41">
        <f t="shared" ref="E14:K14" si="5">SUM(E7:E13)</f>
        <v>180</v>
      </c>
      <c r="F14" s="42">
        <f t="shared" si="5"/>
        <v>15</v>
      </c>
      <c r="G14" s="42">
        <f t="shared" si="5"/>
        <v>60</v>
      </c>
      <c r="H14" s="43">
        <f t="shared" si="5"/>
        <v>60</v>
      </c>
      <c r="I14" s="544">
        <f t="shared" si="5"/>
        <v>315</v>
      </c>
      <c r="J14" s="542">
        <f t="shared" si="5"/>
        <v>32</v>
      </c>
      <c r="K14" s="44">
        <f t="shared" si="5"/>
        <v>0</v>
      </c>
      <c r="L14" s="45">
        <f>SUM(L7:L13)-SUMIF($D$7:$D$13,"WF",L7:L13)</f>
        <v>0</v>
      </c>
      <c r="M14" s="45">
        <f>SUM(M7:M13)</f>
        <v>0</v>
      </c>
      <c r="N14" s="46">
        <f>SUM(N7:N13)</f>
        <v>0</v>
      </c>
      <c r="O14" s="542">
        <f>SUM(O7:O13)</f>
        <v>0</v>
      </c>
      <c r="P14" s="44">
        <f>SUM(P7:P13)</f>
        <v>0</v>
      </c>
      <c r="Q14" s="45">
        <f>SUM(Q7:Q13)-SUMIF($D$7:$D$13,"WF",Q7:Q13)</f>
        <v>0</v>
      </c>
      <c r="R14" s="45">
        <f>SUM(R7:R13)</f>
        <v>0</v>
      </c>
      <c r="S14" s="46">
        <f>SUM(S7:S13)</f>
        <v>0</v>
      </c>
      <c r="T14" s="542">
        <f>SUM(T7:T13)</f>
        <v>0</v>
      </c>
      <c r="U14" s="44">
        <f>SUM(U7:U13)</f>
        <v>0</v>
      </c>
      <c r="V14" s="45">
        <f>SUM(V7:V13)-SUMIF($D$7:$D$13,"WF",V7:V13)</f>
        <v>0</v>
      </c>
      <c r="W14" s="45">
        <f>SUM(W7:W13)</f>
        <v>0</v>
      </c>
      <c r="X14" s="46">
        <f>SUM(X7:X13)</f>
        <v>0</v>
      </c>
      <c r="Y14" s="542">
        <f>SUM(Y7:Y13)</f>
        <v>0</v>
      </c>
      <c r="Z14" s="44">
        <f>SUM(Z7:Z13)</f>
        <v>0</v>
      </c>
      <c r="AA14" s="45">
        <f>SUM(AA7:AA13)-SUMIF($D$7:$D$13,"WF",AA7:AA13)</f>
        <v>0</v>
      </c>
      <c r="AB14" s="45">
        <f>SUM(AB7:AB13)</f>
        <v>0</v>
      </c>
      <c r="AC14" s="46">
        <f>SUM(AC7:AC13)</f>
        <v>0</v>
      </c>
      <c r="AD14" s="542">
        <f>SUM(AD7:AD13)</f>
        <v>0</v>
      </c>
      <c r="AE14" s="44">
        <f>SUM(AE7:AE13)</f>
        <v>0</v>
      </c>
      <c r="AF14" s="45">
        <f>SUM(AF7:AF13)-SUMIF($D$7:$D$13,"WF",AF7:AF13)</f>
        <v>0</v>
      </c>
      <c r="AG14" s="45">
        <f>SUM(AG7:AG13)</f>
        <v>0</v>
      </c>
      <c r="AH14" s="46">
        <f>SUM(AH7:AH13)</f>
        <v>0</v>
      </c>
      <c r="AI14" s="542">
        <f>SUM(AI7:AI13)</f>
        <v>0</v>
      </c>
      <c r="AJ14" s="44">
        <f>SUM(AJ7:AJ13)</f>
        <v>6</v>
      </c>
      <c r="AK14" s="45">
        <f>SUM(AK7:AK13)-SUMIF($D$7:$D$13,"WF",AK7:AK13)</f>
        <v>1</v>
      </c>
      <c r="AL14" s="45">
        <f t="shared" ref="AL14:AX14" si="6">SUM(AL7:AL13)</f>
        <v>1</v>
      </c>
      <c r="AM14" s="46">
        <f t="shared" si="6"/>
        <v>2</v>
      </c>
      <c r="AN14" s="542">
        <f t="shared" si="6"/>
        <v>12</v>
      </c>
      <c r="AO14" s="44">
        <f t="shared" si="6"/>
        <v>4</v>
      </c>
      <c r="AP14" s="45">
        <f t="shared" si="6"/>
        <v>0</v>
      </c>
      <c r="AQ14" s="45">
        <f t="shared" si="6"/>
        <v>2</v>
      </c>
      <c r="AR14" s="46">
        <f t="shared" si="6"/>
        <v>1</v>
      </c>
      <c r="AS14" s="542">
        <f t="shared" si="6"/>
        <v>14</v>
      </c>
      <c r="AT14" s="44">
        <f t="shared" si="6"/>
        <v>2</v>
      </c>
      <c r="AU14" s="45">
        <f t="shared" si="6"/>
        <v>0</v>
      </c>
      <c r="AV14" s="45">
        <f t="shared" si="6"/>
        <v>1</v>
      </c>
      <c r="AW14" s="46">
        <f t="shared" si="6"/>
        <v>1</v>
      </c>
      <c r="AX14" s="542">
        <f t="shared" si="6"/>
        <v>6</v>
      </c>
    </row>
    <row r="15" spans="1:50" ht="13.5" customHeight="1">
      <c r="C15" s="535"/>
      <c r="D15" s="557"/>
      <c r="E15" s="539" t="str">
        <f>CONCATENATE(SUM(K15:AS15)," godz. x ",tyg," tygodni")</f>
        <v>17 godz. x 15 tygodni</v>
      </c>
      <c r="F15" s="540"/>
      <c r="G15" s="540"/>
      <c r="H15" s="540"/>
      <c r="I15" s="545"/>
      <c r="J15" s="543"/>
      <c r="K15" s="539">
        <f>SUM(K14:N14)</f>
        <v>0</v>
      </c>
      <c r="L15" s="540"/>
      <c r="M15" s="540"/>
      <c r="N15" s="541"/>
      <c r="O15" s="543"/>
      <c r="P15" s="539">
        <f>SUM(P14:S14)</f>
        <v>0</v>
      </c>
      <c r="Q15" s="540"/>
      <c r="R15" s="540"/>
      <c r="S15" s="541"/>
      <c r="T15" s="543"/>
      <c r="U15" s="539">
        <f>SUM(U14:X14)</f>
        <v>0</v>
      </c>
      <c r="V15" s="540"/>
      <c r="W15" s="540"/>
      <c r="X15" s="541"/>
      <c r="Y15" s="543"/>
      <c r="Z15" s="539">
        <f>SUM(Z14:AC14)</f>
        <v>0</v>
      </c>
      <c r="AA15" s="540"/>
      <c r="AB15" s="540"/>
      <c r="AC15" s="541"/>
      <c r="AD15" s="543"/>
      <c r="AE15" s="539">
        <f>SUM(AE14:AH14)</f>
        <v>0</v>
      </c>
      <c r="AF15" s="540"/>
      <c r="AG15" s="540"/>
      <c r="AH15" s="541"/>
      <c r="AI15" s="543"/>
      <c r="AJ15" s="539">
        <f>SUM(AJ14:AM14)</f>
        <v>10</v>
      </c>
      <c r="AK15" s="540"/>
      <c r="AL15" s="540"/>
      <c r="AM15" s="541"/>
      <c r="AN15" s="543"/>
      <c r="AO15" s="539">
        <f>SUM(AO14:AR14)</f>
        <v>7</v>
      </c>
      <c r="AP15" s="540"/>
      <c r="AQ15" s="540"/>
      <c r="AR15" s="541"/>
      <c r="AS15" s="543"/>
      <c r="AT15" s="539">
        <f>SUM(AT14:AW14)</f>
        <v>4</v>
      </c>
      <c r="AU15" s="540"/>
      <c r="AV15" s="540"/>
      <c r="AW15" s="541"/>
      <c r="AX15" s="543"/>
    </row>
    <row r="16" spans="1:50" ht="13.5" customHeight="1">
      <c r="C16" s="537" t="s">
        <v>35</v>
      </c>
      <c r="D16" s="558"/>
      <c r="E16" s="28" t="e">
        <f ca="1">SUM(K16:AS16)</f>
        <v>#NAME?</v>
      </c>
      <c r="K16" s="28" t="e">
        <f ca="1">LiczbaEgz(K7:N13)</f>
        <v>#NAME?</v>
      </c>
      <c r="P16" s="28" t="e">
        <f ca="1">LiczbaEgz(P7:S13)</f>
        <v>#NAME?</v>
      </c>
      <c r="U16" s="28" t="e">
        <f ca="1">LiczbaEgz(U7:X13)</f>
        <v>#NAME?</v>
      </c>
      <c r="Z16" s="28" t="e">
        <f ca="1">LiczbaEgz(Z7:AC13)</f>
        <v>#NAME?</v>
      </c>
      <c r="AE16" s="28"/>
      <c r="AJ16" s="28" t="e">
        <f ca="1">LiczbaEgz(AJ7:AM13)</f>
        <v>#NAME?</v>
      </c>
      <c r="AO16" s="28" t="e">
        <f ca="1">LiczbaEgz(AO7:AR13)</f>
        <v>#NAME?</v>
      </c>
      <c r="AT16" s="28" t="e">
        <f ca="1">LiczbaEgz(AT7:AW13)</f>
        <v>#NAME?</v>
      </c>
    </row>
    <row r="31" spans="4:4">
      <c r="D31" s="31"/>
    </row>
  </sheetData>
  <mergeCells count="32">
    <mergeCell ref="C16:D16"/>
    <mergeCell ref="E15:H15"/>
    <mergeCell ref="K15:N15"/>
    <mergeCell ref="P15:S15"/>
    <mergeCell ref="U15:X15"/>
    <mergeCell ref="C14:D15"/>
    <mergeCell ref="I14:I15"/>
    <mergeCell ref="J14:J15"/>
    <mergeCell ref="O14:O15"/>
    <mergeCell ref="T14:T15"/>
    <mergeCell ref="Z15:AC15"/>
    <mergeCell ref="AE15:AH15"/>
    <mergeCell ref="Y14:Y15"/>
    <mergeCell ref="AD14:AD15"/>
    <mergeCell ref="AI14:AI15"/>
    <mergeCell ref="AN14:AN15"/>
    <mergeCell ref="AS14:AS15"/>
    <mergeCell ref="AX14:AX15"/>
    <mergeCell ref="AJ15:AM15"/>
    <mergeCell ref="AO15:AR15"/>
    <mergeCell ref="AT15:AW15"/>
    <mergeCell ref="Z5:AD5"/>
    <mergeCell ref="AE5:AI5"/>
    <mergeCell ref="AJ5:AN5"/>
    <mergeCell ref="AO5:AS5"/>
    <mergeCell ref="AT5:AX5"/>
    <mergeCell ref="U5:Y5"/>
    <mergeCell ref="C5:C6"/>
    <mergeCell ref="D5:D6"/>
    <mergeCell ref="E5:J5"/>
    <mergeCell ref="K5:O5"/>
    <mergeCell ref="P5:T5"/>
  </mergeCells>
  <dataValidations count="2"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3:N15 O13:O14 P13:S15 T13:T14 U13:AX13 U14:X15 AE14:AH15 AO14:AR15 Y14 AI14 AS14 Z14:AC15 AJ14:AM15 AD14 AN14 AT14:AW15 AX14">
      <formula1>0</formula1>
      <formula2>9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X12"/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8" fitToHeight="10" orientation="landscape" r:id="rId1"/>
  <headerFooter alignWithMargins="0"/>
  <legacyDrawing r:id="rId2"/>
  <controls>
    <control shapeId="12291" r:id="rId3" name="CommandButton3"/>
    <control shapeId="12290" r:id="rId4" name="CommandButton2"/>
    <control shapeId="12289" r:id="rId5" name="CommandButton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pageSetUpPr fitToPage="1"/>
  </sheetPr>
  <dimension ref="A1:AX32"/>
  <sheetViews>
    <sheetView showGridLines="0" showZeros="0" workbookViewId="0">
      <pane xSplit="4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V10" sqref="V10"/>
    </sheetView>
  </sheetViews>
  <sheetFormatPr defaultRowHeight="12.75"/>
  <cols>
    <col min="1" max="1" width="6.7109375" style="9" hidden="1" customWidth="1"/>
    <col min="2" max="2" width="11.7109375" style="9" customWidth="1"/>
    <col min="3" max="3" width="3.7109375" style="9" customWidth="1"/>
    <col min="4" max="4" width="30" style="9" customWidth="1"/>
    <col min="5" max="10" width="5" style="9" customWidth="1"/>
    <col min="11" max="14" width="2.7109375" style="9" customWidth="1"/>
    <col min="15" max="15" width="5" style="9" customWidth="1"/>
    <col min="16" max="19" width="2.7109375" style="9" customWidth="1"/>
    <col min="20" max="20" width="5" style="9" customWidth="1"/>
    <col min="21" max="24" width="2.7109375" style="9" customWidth="1"/>
    <col min="25" max="25" width="5" style="9" customWidth="1"/>
    <col min="26" max="29" width="2.7109375" style="9" customWidth="1"/>
    <col min="30" max="30" width="5" style="9" customWidth="1"/>
    <col min="31" max="34" width="2.7109375" style="9" customWidth="1"/>
    <col min="35" max="35" width="5" style="9" customWidth="1"/>
    <col min="36" max="39" width="2.7109375" style="9" customWidth="1"/>
    <col min="40" max="40" width="5" style="9" customWidth="1"/>
    <col min="41" max="44" width="2.7109375" style="9" customWidth="1"/>
    <col min="45" max="45" width="5" style="9" customWidth="1"/>
    <col min="46" max="49" width="2.7109375" style="9" customWidth="1"/>
    <col min="50" max="50" width="5" style="9" customWidth="1"/>
    <col min="51" max="16384" width="9.140625" style="9"/>
  </cols>
  <sheetData>
    <row r="1" spans="1:50" ht="15" customHeight="1">
      <c r="D1" s="31"/>
    </row>
    <row r="2" spans="1:50" ht="15" customHeight="1">
      <c r="D2" s="31"/>
      <c r="E2" s="10" t="s">
        <v>30</v>
      </c>
      <c r="F2" s="11" t="str">
        <f>Kierunek!M2</f>
        <v>Transport I-szy stopień, studia inżynierskie stacjonarne</v>
      </c>
    </row>
    <row r="3" spans="1:50" ht="15" customHeight="1">
      <c r="C3" s="11"/>
      <c r="D3" s="31"/>
      <c r="E3" s="10" t="s">
        <v>31</v>
      </c>
      <c r="F3" s="11" t="s">
        <v>113</v>
      </c>
    </row>
    <row r="4" spans="1:50" ht="15" customHeight="1">
      <c r="C4" s="11"/>
      <c r="D4" s="31"/>
      <c r="E4" s="12"/>
    </row>
    <row r="5" spans="1:50" ht="13.5" customHeight="1">
      <c r="C5" s="549" t="s">
        <v>5</v>
      </c>
      <c r="D5" s="554" t="s">
        <v>40</v>
      </c>
      <c r="E5" s="551" t="s">
        <v>28</v>
      </c>
      <c r="F5" s="552"/>
      <c r="G5" s="552"/>
      <c r="H5" s="552"/>
      <c r="I5" s="552"/>
      <c r="J5" s="553"/>
      <c r="K5" s="546" t="s">
        <v>6</v>
      </c>
      <c r="L5" s="547"/>
      <c r="M5" s="547"/>
      <c r="N5" s="547"/>
      <c r="O5" s="548"/>
      <c r="P5" s="546" t="s">
        <v>7</v>
      </c>
      <c r="Q5" s="547"/>
      <c r="R5" s="547"/>
      <c r="S5" s="547"/>
      <c r="T5" s="548"/>
      <c r="U5" s="546" t="s">
        <v>8</v>
      </c>
      <c r="V5" s="547"/>
      <c r="W5" s="547"/>
      <c r="X5" s="547"/>
      <c r="Y5" s="548"/>
      <c r="Z5" s="546" t="s">
        <v>9</v>
      </c>
      <c r="AA5" s="547"/>
      <c r="AB5" s="547"/>
      <c r="AC5" s="547"/>
      <c r="AD5" s="548"/>
      <c r="AE5" s="546" t="s">
        <v>10</v>
      </c>
      <c r="AF5" s="547"/>
      <c r="AG5" s="547"/>
      <c r="AH5" s="547"/>
      <c r="AI5" s="548"/>
      <c r="AJ5" s="546" t="s">
        <v>11</v>
      </c>
      <c r="AK5" s="547"/>
      <c r="AL5" s="547"/>
      <c r="AM5" s="547"/>
      <c r="AN5" s="548"/>
      <c r="AO5" s="546" t="s">
        <v>12</v>
      </c>
      <c r="AP5" s="547"/>
      <c r="AQ5" s="547"/>
      <c r="AR5" s="547"/>
      <c r="AS5" s="548"/>
      <c r="AT5" s="546" t="s">
        <v>92</v>
      </c>
      <c r="AU5" s="547"/>
      <c r="AV5" s="547"/>
      <c r="AW5" s="547"/>
      <c r="AX5" s="548"/>
    </row>
    <row r="6" spans="1:50" ht="15" customHeight="1">
      <c r="A6" s="9">
        <v>2</v>
      </c>
      <c r="C6" s="550"/>
      <c r="D6" s="555"/>
      <c r="E6" s="14" t="s">
        <v>0</v>
      </c>
      <c r="F6" s="15" t="s">
        <v>1</v>
      </c>
      <c r="G6" s="15" t="s">
        <v>2</v>
      </c>
      <c r="H6" s="16" t="s">
        <v>3</v>
      </c>
      <c r="I6" s="34" t="s">
        <v>4</v>
      </c>
      <c r="J6" s="17" t="s">
        <v>32</v>
      </c>
      <c r="K6" s="14" t="s">
        <v>0</v>
      </c>
      <c r="L6" s="15" t="s">
        <v>1</v>
      </c>
      <c r="M6" s="15" t="s">
        <v>2</v>
      </c>
      <c r="N6" s="16" t="s">
        <v>3</v>
      </c>
      <c r="O6" s="17" t="s">
        <v>32</v>
      </c>
      <c r="P6" s="14" t="s">
        <v>0</v>
      </c>
      <c r="Q6" s="15" t="s">
        <v>1</v>
      </c>
      <c r="R6" s="15" t="s">
        <v>2</v>
      </c>
      <c r="S6" s="16" t="s">
        <v>3</v>
      </c>
      <c r="T6" s="17" t="s">
        <v>32</v>
      </c>
      <c r="U6" s="14" t="s">
        <v>0</v>
      </c>
      <c r="V6" s="15" t="s">
        <v>1</v>
      </c>
      <c r="W6" s="15" t="s">
        <v>2</v>
      </c>
      <c r="X6" s="16" t="s">
        <v>3</v>
      </c>
      <c r="Y6" s="17" t="s">
        <v>32</v>
      </c>
      <c r="Z6" s="14" t="s">
        <v>0</v>
      </c>
      <c r="AA6" s="15" t="s">
        <v>1</v>
      </c>
      <c r="AB6" s="15" t="s">
        <v>2</v>
      </c>
      <c r="AC6" s="16" t="s">
        <v>3</v>
      </c>
      <c r="AD6" s="17" t="s">
        <v>32</v>
      </c>
      <c r="AE6" s="14" t="s">
        <v>0</v>
      </c>
      <c r="AF6" s="15" t="s">
        <v>1</v>
      </c>
      <c r="AG6" s="15" t="s">
        <v>2</v>
      </c>
      <c r="AH6" s="16" t="s">
        <v>3</v>
      </c>
      <c r="AI6" s="17" t="s">
        <v>32</v>
      </c>
      <c r="AJ6" s="14" t="s">
        <v>0</v>
      </c>
      <c r="AK6" s="15" t="s">
        <v>1</v>
      </c>
      <c r="AL6" s="15" t="s">
        <v>2</v>
      </c>
      <c r="AM6" s="16" t="s">
        <v>3</v>
      </c>
      <c r="AN6" s="17" t="s">
        <v>32</v>
      </c>
      <c r="AO6" s="14" t="s">
        <v>0</v>
      </c>
      <c r="AP6" s="15" t="s">
        <v>1</v>
      </c>
      <c r="AQ6" s="15" t="s">
        <v>2</v>
      </c>
      <c r="AR6" s="16" t="s">
        <v>3</v>
      </c>
      <c r="AS6" s="17" t="s">
        <v>32</v>
      </c>
      <c r="AT6" s="14" t="s">
        <v>0</v>
      </c>
      <c r="AU6" s="15" t="s">
        <v>1</v>
      </c>
      <c r="AV6" s="15" t="s">
        <v>2</v>
      </c>
      <c r="AW6" s="16" t="s">
        <v>3</v>
      </c>
      <c r="AX6" s="17" t="s">
        <v>32</v>
      </c>
    </row>
    <row r="7" spans="1:50" ht="0.75" customHeight="1" thickBot="1">
      <c r="A7" s="9">
        <v>1</v>
      </c>
      <c r="C7" s="18"/>
      <c r="D7" s="72"/>
      <c r="E7" s="51">
        <f>tyg*SUMIF($K$6:$AS$6,E$6,$K7:$AS7)</f>
        <v>0</v>
      </c>
      <c r="F7" s="52">
        <f>tyg*SUMIF($K$6:$AS$6,F$6,$K7:$AS7)</f>
        <v>0</v>
      </c>
      <c r="G7" s="52">
        <f>tyg*SUMIF($K$6:$AS$6,G$6,$K7:$AS7)</f>
        <v>0</v>
      </c>
      <c r="H7" s="53">
        <f>tyg*SUMIF($K$6:$AS$6,H$6,$K7:$AS7)</f>
        <v>0</v>
      </c>
      <c r="I7" s="18">
        <f t="shared" ref="I7:I14" si="0">SUM(E7:H7)</f>
        <v>0</v>
      </c>
      <c r="J7" s="35">
        <f t="shared" ref="J7:J14" si="1">SUMIF($K$6:$AS$6,J$6,$K7:$AS7)</f>
        <v>0</v>
      </c>
      <c r="K7" s="19"/>
      <c r="L7" s="20"/>
      <c r="M7" s="20"/>
      <c r="N7" s="21"/>
      <c r="O7" s="22"/>
      <c r="P7" s="19"/>
      <c r="Q7" s="20"/>
      <c r="R7" s="20"/>
      <c r="S7" s="21"/>
      <c r="T7" s="22"/>
      <c r="U7" s="19"/>
      <c r="V7" s="20"/>
      <c r="W7" s="20"/>
      <c r="X7" s="21"/>
      <c r="Y7" s="22"/>
      <c r="Z7" s="19"/>
      <c r="AA7" s="20"/>
      <c r="AB7" s="20"/>
      <c r="AC7" s="21"/>
      <c r="AD7" s="22"/>
      <c r="AE7" s="19"/>
      <c r="AF7" s="20"/>
      <c r="AG7" s="20"/>
      <c r="AH7" s="21"/>
      <c r="AI7" s="22"/>
      <c r="AJ7" s="19"/>
      <c r="AK7" s="20"/>
      <c r="AL7" s="20"/>
      <c r="AM7" s="21"/>
      <c r="AN7" s="22"/>
      <c r="AO7" s="19"/>
      <c r="AP7" s="20"/>
      <c r="AQ7" s="20"/>
      <c r="AR7" s="21"/>
      <c r="AS7" s="22"/>
      <c r="AT7" s="19"/>
      <c r="AU7" s="20"/>
      <c r="AV7" s="20"/>
      <c r="AW7" s="21"/>
      <c r="AX7" s="22"/>
    </row>
    <row r="8" spans="1:50" ht="13.5" customHeight="1" thickBot="1">
      <c r="A8" s="9">
        <v>1</v>
      </c>
      <c r="C8" s="18">
        <v>1</v>
      </c>
      <c r="D8" s="32" t="s">
        <v>114</v>
      </c>
      <c r="E8" s="51">
        <f t="shared" ref="E8:H13" si="2">tyg*SUMIF($K$6:$AX$6,E$6,$K8:$AX8)</f>
        <v>30</v>
      </c>
      <c r="F8" s="52">
        <f t="shared" si="2"/>
        <v>15</v>
      </c>
      <c r="G8" s="52">
        <f t="shared" si="2"/>
        <v>15</v>
      </c>
      <c r="H8" s="53">
        <f t="shared" si="2"/>
        <v>15</v>
      </c>
      <c r="I8" s="18">
        <f>SUM(E8:H8)</f>
        <v>75</v>
      </c>
      <c r="J8" s="35">
        <f>SUMIF($K$6:$AX$6,J$6,$K8:$AX8)</f>
        <v>10</v>
      </c>
      <c r="K8" s="19"/>
      <c r="L8" s="20"/>
      <c r="M8" s="20"/>
      <c r="N8" s="21"/>
      <c r="O8" s="22"/>
      <c r="P8" s="19"/>
      <c r="Q8" s="20"/>
      <c r="R8" s="20"/>
      <c r="S8" s="21"/>
      <c r="T8" s="22"/>
      <c r="U8" s="19"/>
      <c r="V8" s="20"/>
      <c r="W8" s="20"/>
      <c r="X8" s="21"/>
      <c r="Y8" s="22"/>
      <c r="Z8" s="19"/>
      <c r="AA8" s="20"/>
      <c r="AB8" s="20"/>
      <c r="AC8" s="21"/>
      <c r="AD8" s="22"/>
      <c r="AE8" s="19"/>
      <c r="AF8" s="20"/>
      <c r="AG8" s="20"/>
      <c r="AH8" s="21"/>
      <c r="AI8" s="192"/>
      <c r="AJ8" s="194">
        <v>2</v>
      </c>
      <c r="AK8" s="193">
        <v>1</v>
      </c>
      <c r="AL8" s="20">
        <v>1</v>
      </c>
      <c r="AM8" s="21"/>
      <c r="AN8" s="22">
        <v>6</v>
      </c>
      <c r="AO8" s="19"/>
      <c r="AP8" s="20"/>
      <c r="AQ8" s="20"/>
      <c r="AR8" s="21">
        <v>1</v>
      </c>
      <c r="AS8" s="22">
        <v>4</v>
      </c>
      <c r="AT8" s="19"/>
      <c r="AU8" s="20"/>
      <c r="AV8" s="20"/>
      <c r="AW8" s="21"/>
      <c r="AX8" s="22"/>
    </row>
    <row r="9" spans="1:50" ht="13.5" customHeight="1" thickBot="1">
      <c r="A9" s="9">
        <v>1</v>
      </c>
      <c r="C9" s="18">
        <v>2</v>
      </c>
      <c r="D9" s="32" t="s">
        <v>115</v>
      </c>
      <c r="E9" s="51">
        <f t="shared" si="2"/>
        <v>60</v>
      </c>
      <c r="F9" s="52">
        <f t="shared" si="2"/>
        <v>0</v>
      </c>
      <c r="G9" s="52">
        <f t="shared" si="2"/>
        <v>30</v>
      </c>
      <c r="H9" s="53">
        <f t="shared" si="2"/>
        <v>30</v>
      </c>
      <c r="I9" s="18">
        <f t="shared" ref="I9:I13" si="3">SUM(E9:H9)</f>
        <v>120</v>
      </c>
      <c r="J9" s="35">
        <f t="shared" ref="J9:J13" si="4">SUMIF($K$6:$AX$6,J$6,$K9:$AX9)</f>
        <v>13</v>
      </c>
      <c r="K9" s="19"/>
      <c r="L9" s="20"/>
      <c r="M9" s="20"/>
      <c r="N9" s="21"/>
      <c r="O9" s="22"/>
      <c r="P9" s="19"/>
      <c r="Q9" s="20"/>
      <c r="R9" s="20"/>
      <c r="S9" s="21"/>
      <c r="T9" s="22"/>
      <c r="U9" s="19"/>
      <c r="V9" s="20"/>
      <c r="W9" s="20"/>
      <c r="X9" s="21"/>
      <c r="Y9" s="22"/>
      <c r="Z9" s="19"/>
      <c r="AA9" s="20"/>
      <c r="AB9" s="20"/>
      <c r="AC9" s="21"/>
      <c r="AD9" s="22"/>
      <c r="AE9" s="19"/>
      <c r="AF9" s="20"/>
      <c r="AG9" s="20"/>
      <c r="AH9" s="21"/>
      <c r="AI9" s="22"/>
      <c r="AJ9" s="210">
        <v>2</v>
      </c>
      <c r="AK9" s="193"/>
      <c r="AL9" s="20">
        <v>2</v>
      </c>
      <c r="AM9" s="21"/>
      <c r="AN9" s="22">
        <v>6</v>
      </c>
      <c r="AO9" s="19">
        <v>2</v>
      </c>
      <c r="AP9" s="20"/>
      <c r="AQ9" s="20"/>
      <c r="AR9" s="21">
        <v>2</v>
      </c>
      <c r="AS9" s="22">
        <v>7</v>
      </c>
      <c r="AT9" s="19"/>
      <c r="AU9" s="20"/>
      <c r="AV9" s="20"/>
      <c r="AW9" s="21"/>
      <c r="AX9" s="22"/>
    </row>
    <row r="10" spans="1:50" ht="13.5" customHeight="1">
      <c r="A10" s="9">
        <v>1</v>
      </c>
      <c r="C10" s="18">
        <v>3</v>
      </c>
      <c r="D10" s="32" t="s">
        <v>116</v>
      </c>
      <c r="E10" s="51">
        <f t="shared" si="2"/>
        <v>30</v>
      </c>
      <c r="F10" s="52">
        <f t="shared" si="2"/>
        <v>0</v>
      </c>
      <c r="G10" s="52">
        <f t="shared" si="2"/>
        <v>0</v>
      </c>
      <c r="H10" s="53">
        <f t="shared" si="2"/>
        <v>15</v>
      </c>
      <c r="I10" s="18">
        <f t="shared" si="3"/>
        <v>45</v>
      </c>
      <c r="J10" s="35">
        <f t="shared" si="4"/>
        <v>4</v>
      </c>
      <c r="K10" s="19"/>
      <c r="L10" s="20"/>
      <c r="M10" s="20"/>
      <c r="N10" s="21"/>
      <c r="O10" s="22"/>
      <c r="P10" s="19"/>
      <c r="Q10" s="20"/>
      <c r="R10" s="20"/>
      <c r="S10" s="21"/>
      <c r="T10" s="22"/>
      <c r="U10" s="19"/>
      <c r="V10" s="20"/>
      <c r="W10" s="20"/>
      <c r="X10" s="21"/>
      <c r="Y10" s="22"/>
      <c r="Z10" s="19"/>
      <c r="AA10" s="20"/>
      <c r="AB10" s="20"/>
      <c r="AC10" s="21"/>
      <c r="AD10" s="22"/>
      <c r="AE10" s="19"/>
      <c r="AF10" s="20"/>
      <c r="AG10" s="20"/>
      <c r="AH10" s="21"/>
      <c r="AI10" s="22"/>
      <c r="AJ10" s="211"/>
      <c r="AK10" s="193"/>
      <c r="AL10" s="20"/>
      <c r="AM10" s="21"/>
      <c r="AN10" s="22"/>
      <c r="AO10" s="19"/>
      <c r="AP10" s="20"/>
      <c r="AQ10" s="20"/>
      <c r="AR10" s="21"/>
      <c r="AS10" s="22"/>
      <c r="AT10" s="211">
        <v>2</v>
      </c>
      <c r="AU10" s="193"/>
      <c r="AV10" s="20"/>
      <c r="AW10" s="21">
        <v>1</v>
      </c>
      <c r="AX10" s="22">
        <v>4</v>
      </c>
    </row>
    <row r="11" spans="1:50" ht="38.25" customHeight="1" thickBot="1">
      <c r="A11" s="9">
        <v>1</v>
      </c>
      <c r="C11" s="18">
        <v>4</v>
      </c>
      <c r="D11" s="32" t="s">
        <v>117</v>
      </c>
      <c r="E11" s="51">
        <f t="shared" si="2"/>
        <v>30</v>
      </c>
      <c r="F11" s="52">
        <f t="shared" si="2"/>
        <v>0</v>
      </c>
      <c r="G11" s="52">
        <f t="shared" si="2"/>
        <v>0</v>
      </c>
      <c r="H11" s="53">
        <f t="shared" si="2"/>
        <v>0</v>
      </c>
      <c r="I11" s="18">
        <f t="shared" si="3"/>
        <v>30</v>
      </c>
      <c r="J11" s="35">
        <f t="shared" si="4"/>
        <v>2</v>
      </c>
      <c r="K11" s="19"/>
      <c r="L11" s="20"/>
      <c r="M11" s="20"/>
      <c r="N11" s="21"/>
      <c r="O11" s="22"/>
      <c r="P11" s="19"/>
      <c r="Q11" s="20"/>
      <c r="R11" s="20"/>
      <c r="S11" s="21"/>
      <c r="T11" s="22"/>
      <c r="U11" s="19"/>
      <c r="V11" s="20"/>
      <c r="W11" s="20"/>
      <c r="X11" s="21"/>
      <c r="Y11" s="22"/>
      <c r="Z11" s="19"/>
      <c r="AA11" s="20"/>
      <c r="AB11" s="20"/>
      <c r="AC11" s="21"/>
      <c r="AD11" s="22"/>
      <c r="AE11" s="19"/>
      <c r="AF11" s="20"/>
      <c r="AG11" s="20"/>
      <c r="AH11" s="21"/>
      <c r="AI11" s="22"/>
      <c r="AJ11" s="19">
        <v>2</v>
      </c>
      <c r="AK11" s="20"/>
      <c r="AL11" s="20"/>
      <c r="AM11" s="21"/>
      <c r="AN11" s="22">
        <v>2</v>
      </c>
      <c r="AO11" s="19"/>
      <c r="AP11" s="20"/>
      <c r="AQ11" s="20"/>
      <c r="AR11" s="21"/>
      <c r="AS11" s="22"/>
      <c r="AT11" s="19"/>
      <c r="AU11" s="20"/>
      <c r="AV11" s="20"/>
      <c r="AW11" s="21"/>
      <c r="AX11" s="22"/>
    </row>
    <row r="12" spans="1:50" ht="45.75" customHeight="1" thickTop="1" thickBot="1">
      <c r="A12" s="9">
        <v>1</v>
      </c>
      <c r="C12" s="18">
        <v>5</v>
      </c>
      <c r="D12" s="32" t="s">
        <v>118</v>
      </c>
      <c r="E12" s="51">
        <f t="shared" si="2"/>
        <v>30</v>
      </c>
      <c r="F12" s="52">
        <f t="shared" si="2"/>
        <v>0</v>
      </c>
      <c r="G12" s="52">
        <f t="shared" si="2"/>
        <v>0</v>
      </c>
      <c r="H12" s="53">
        <f t="shared" si="2"/>
        <v>0</v>
      </c>
      <c r="I12" s="18">
        <f t="shared" si="3"/>
        <v>30</v>
      </c>
      <c r="J12" s="35">
        <f t="shared" si="4"/>
        <v>3</v>
      </c>
      <c r="K12" s="19"/>
      <c r="L12" s="20"/>
      <c r="M12" s="20"/>
      <c r="N12" s="21"/>
      <c r="O12" s="22"/>
      <c r="P12" s="19"/>
      <c r="Q12" s="20"/>
      <c r="R12" s="20"/>
      <c r="S12" s="21"/>
      <c r="T12" s="22"/>
      <c r="U12" s="19"/>
      <c r="V12" s="20"/>
      <c r="W12" s="20"/>
      <c r="X12" s="21"/>
      <c r="Y12" s="22"/>
      <c r="Z12" s="19"/>
      <c r="AA12" s="20"/>
      <c r="AB12" s="20"/>
      <c r="AC12" s="21"/>
      <c r="AD12" s="22"/>
      <c r="AE12" s="29"/>
      <c r="AF12" s="20"/>
      <c r="AG12" s="20"/>
      <c r="AH12" s="21"/>
      <c r="AI12" s="22"/>
      <c r="AJ12" s="57"/>
      <c r="AK12" s="20"/>
      <c r="AL12" s="20"/>
      <c r="AM12" s="21"/>
      <c r="AN12" s="22"/>
      <c r="AO12" s="19">
        <v>2</v>
      </c>
      <c r="AP12" s="20"/>
      <c r="AQ12" s="20"/>
      <c r="AR12" s="21"/>
      <c r="AS12" s="22">
        <v>3</v>
      </c>
      <c r="AT12" s="19"/>
      <c r="AU12" s="20"/>
      <c r="AV12" s="20"/>
      <c r="AW12" s="21"/>
      <c r="AX12" s="22"/>
    </row>
    <row r="13" spans="1:50" ht="13.5" customHeight="1" thickTop="1">
      <c r="A13" s="9">
        <v>1</v>
      </c>
      <c r="C13" s="18">
        <v>6</v>
      </c>
      <c r="D13" s="9" t="s">
        <v>119</v>
      </c>
      <c r="E13" s="51">
        <f t="shared" si="2"/>
        <v>0</v>
      </c>
      <c r="F13" s="52">
        <f t="shared" si="2"/>
        <v>0</v>
      </c>
      <c r="G13" s="52">
        <f t="shared" si="2"/>
        <v>15</v>
      </c>
      <c r="H13" s="53">
        <f t="shared" si="2"/>
        <v>0</v>
      </c>
      <c r="I13" s="18">
        <f t="shared" si="3"/>
        <v>15</v>
      </c>
      <c r="J13" s="35">
        <f t="shared" si="4"/>
        <v>2</v>
      </c>
      <c r="K13" s="19"/>
      <c r="L13" s="20"/>
      <c r="M13" s="20"/>
      <c r="N13" s="21"/>
      <c r="O13" s="22"/>
      <c r="P13" s="19"/>
      <c r="Q13" s="20"/>
      <c r="R13" s="20"/>
      <c r="S13" s="21"/>
      <c r="T13" s="22"/>
      <c r="U13" s="19"/>
      <c r="V13" s="20"/>
      <c r="W13" s="20"/>
      <c r="X13" s="21"/>
      <c r="Y13" s="22"/>
      <c r="Z13" s="19"/>
      <c r="AA13" s="20"/>
      <c r="AB13" s="20"/>
      <c r="AC13" s="21"/>
      <c r="AD13" s="22"/>
      <c r="AE13" s="19"/>
      <c r="AF13" s="20"/>
      <c r="AG13" s="20"/>
      <c r="AH13" s="21"/>
      <c r="AI13" s="22"/>
      <c r="AJ13" s="19"/>
      <c r="AK13" s="20"/>
      <c r="AL13" s="20"/>
      <c r="AM13" s="21"/>
      <c r="AN13" s="22"/>
      <c r="AO13" s="19"/>
      <c r="AP13" s="20"/>
      <c r="AQ13" s="20"/>
      <c r="AR13" s="21"/>
      <c r="AS13" s="22"/>
      <c r="AT13" s="19"/>
      <c r="AU13" s="20"/>
      <c r="AV13" s="20">
        <v>1</v>
      </c>
      <c r="AW13" s="21"/>
      <c r="AX13" s="22">
        <v>2</v>
      </c>
    </row>
    <row r="14" spans="1:50" ht="22.5" hidden="1" customHeight="1" thickTop="1">
      <c r="A14" s="9">
        <v>1</v>
      </c>
      <c r="C14" s="23"/>
      <c r="D14" s="23"/>
      <c r="E14" s="37">
        <f t="shared" ref="E14:H14" si="5">tyg*SUMIF($K$6:$AS$6,E$6,$K14:$AS14)</f>
        <v>0</v>
      </c>
      <c r="F14" s="38">
        <f t="shared" si="5"/>
        <v>0</v>
      </c>
      <c r="G14" s="38">
        <f t="shared" si="5"/>
        <v>0</v>
      </c>
      <c r="H14" s="39">
        <f t="shared" si="5"/>
        <v>0</v>
      </c>
      <c r="I14" s="23">
        <f t="shared" si="0"/>
        <v>0</v>
      </c>
      <c r="J14" s="40">
        <f t="shared" si="1"/>
        <v>0</v>
      </c>
      <c r="K14" s="24"/>
      <c r="L14" s="25"/>
      <c r="M14" s="25"/>
      <c r="N14" s="26"/>
      <c r="O14" s="27"/>
      <c r="P14" s="24"/>
      <c r="Q14" s="25"/>
      <c r="R14" s="25"/>
      <c r="S14" s="26"/>
      <c r="T14" s="27"/>
      <c r="U14" s="24"/>
      <c r="V14" s="25"/>
      <c r="W14" s="25"/>
      <c r="X14" s="26"/>
      <c r="Y14" s="27"/>
      <c r="Z14" s="24"/>
      <c r="AA14" s="25"/>
      <c r="AB14" s="25"/>
      <c r="AC14" s="26"/>
      <c r="AD14" s="27"/>
      <c r="AE14" s="24"/>
      <c r="AF14" s="25"/>
      <c r="AG14" s="25"/>
      <c r="AH14" s="26"/>
      <c r="AI14" s="27"/>
      <c r="AJ14" s="24"/>
      <c r="AK14" s="25"/>
      <c r="AL14" s="25"/>
      <c r="AM14" s="26"/>
      <c r="AN14" s="27"/>
      <c r="AO14" s="24"/>
      <c r="AP14" s="25"/>
      <c r="AQ14" s="25"/>
      <c r="AR14" s="26"/>
      <c r="AS14" s="27"/>
      <c r="AT14" s="24"/>
      <c r="AU14" s="25"/>
      <c r="AV14" s="25"/>
      <c r="AW14" s="26"/>
      <c r="AX14" s="27"/>
    </row>
    <row r="15" spans="1:50" ht="13.5" customHeight="1">
      <c r="A15" s="9">
        <v>2</v>
      </c>
      <c r="C15" s="533" t="s">
        <v>29</v>
      </c>
      <c r="D15" s="556"/>
      <c r="E15" s="41">
        <f t="shared" ref="E15:K15" si="6">SUM(E7:E14)</f>
        <v>180</v>
      </c>
      <c r="F15" s="42">
        <f t="shared" si="6"/>
        <v>15</v>
      </c>
      <c r="G15" s="42">
        <f t="shared" si="6"/>
        <v>60</v>
      </c>
      <c r="H15" s="43">
        <f t="shared" si="6"/>
        <v>60</v>
      </c>
      <c r="I15" s="544">
        <f t="shared" si="6"/>
        <v>315</v>
      </c>
      <c r="J15" s="542">
        <f t="shared" si="6"/>
        <v>34</v>
      </c>
      <c r="K15" s="44">
        <f t="shared" si="6"/>
        <v>0</v>
      </c>
      <c r="L15" s="45">
        <f>SUM(L7:L14)-SUMIF($D$7:$D$14,"WF",L7:L14)</f>
        <v>0</v>
      </c>
      <c r="M15" s="45">
        <f>SUM(M7:M14)</f>
        <v>0</v>
      </c>
      <c r="N15" s="46">
        <f>SUM(N7:N14)</f>
        <v>0</v>
      </c>
      <c r="O15" s="542">
        <f>SUM(O7:O14)</f>
        <v>0</v>
      </c>
      <c r="P15" s="44">
        <f>SUM(P7:P14)</f>
        <v>0</v>
      </c>
      <c r="Q15" s="45">
        <f>SUM(Q7:Q14)-SUMIF($D$7:$D$14,"WF",Q7:Q14)</f>
        <v>0</v>
      </c>
      <c r="R15" s="45">
        <f>SUM(R7:R14)</f>
        <v>0</v>
      </c>
      <c r="S15" s="46">
        <f>SUM(S7:S14)</f>
        <v>0</v>
      </c>
      <c r="T15" s="542">
        <f>SUM(T7:T14)</f>
        <v>0</v>
      </c>
      <c r="U15" s="44">
        <f>SUM(U7:U14)</f>
        <v>0</v>
      </c>
      <c r="V15" s="45">
        <f>SUM(V7:V14)-SUMIF($D$7:$D$14,"WF",V7:V14)</f>
        <v>0</v>
      </c>
      <c r="W15" s="45">
        <f>SUM(W7:W14)</f>
        <v>0</v>
      </c>
      <c r="X15" s="46">
        <f>SUM(X7:X14)</f>
        <v>0</v>
      </c>
      <c r="Y15" s="542">
        <f>SUM(Y7:Y14)</f>
        <v>0</v>
      </c>
      <c r="Z15" s="44">
        <f>SUM(Z7:Z14)</f>
        <v>0</v>
      </c>
      <c r="AA15" s="45">
        <f>SUM(AA7:AA14)-SUMIF($D$7:$D$14,"WF",AA7:AA14)</f>
        <v>0</v>
      </c>
      <c r="AB15" s="45">
        <f>SUM(AB7:AB14)</f>
        <v>0</v>
      </c>
      <c r="AC15" s="46">
        <f>SUM(AC7:AC14)</f>
        <v>0</v>
      </c>
      <c r="AD15" s="542">
        <f>SUM(AD7:AD14)</f>
        <v>0</v>
      </c>
      <c r="AE15" s="44">
        <f>SUM(AE7:AE14)</f>
        <v>0</v>
      </c>
      <c r="AF15" s="45">
        <f>SUM(AF7:AF14)-SUMIF($D$7:$D$14,"WF",AF7:AF14)</f>
        <v>0</v>
      </c>
      <c r="AG15" s="45">
        <f>SUM(AG7:AG14)</f>
        <v>0</v>
      </c>
      <c r="AH15" s="46">
        <f>SUM(AH7:AH14)</f>
        <v>0</v>
      </c>
      <c r="AI15" s="542">
        <f>SUM(AI7:AI14)</f>
        <v>0</v>
      </c>
      <c r="AJ15" s="44">
        <f>SUM(AJ7:AJ14)</f>
        <v>6</v>
      </c>
      <c r="AK15" s="45">
        <f>SUM(AK7:AK14)-SUMIF($D$7:$D$14,"WF",AK7:AK14)</f>
        <v>1</v>
      </c>
      <c r="AL15" s="45">
        <f t="shared" ref="AL15:AX15" si="7">SUM(AL7:AL14)</f>
        <v>3</v>
      </c>
      <c r="AM15" s="46">
        <f t="shared" si="7"/>
        <v>0</v>
      </c>
      <c r="AN15" s="542">
        <f t="shared" si="7"/>
        <v>14</v>
      </c>
      <c r="AO15" s="44">
        <f t="shared" si="7"/>
        <v>4</v>
      </c>
      <c r="AP15" s="45">
        <f t="shared" si="7"/>
        <v>0</v>
      </c>
      <c r="AQ15" s="45">
        <f t="shared" si="7"/>
        <v>0</v>
      </c>
      <c r="AR15" s="46">
        <f t="shared" si="7"/>
        <v>3</v>
      </c>
      <c r="AS15" s="542">
        <f t="shared" si="7"/>
        <v>14</v>
      </c>
      <c r="AT15" s="44">
        <f t="shared" si="7"/>
        <v>2</v>
      </c>
      <c r="AU15" s="45">
        <f t="shared" si="7"/>
        <v>0</v>
      </c>
      <c r="AV15" s="45">
        <f t="shared" si="7"/>
        <v>1</v>
      </c>
      <c r="AW15" s="46">
        <f t="shared" si="7"/>
        <v>1</v>
      </c>
      <c r="AX15" s="542">
        <f t="shared" si="7"/>
        <v>6</v>
      </c>
    </row>
    <row r="16" spans="1:50" ht="13.5" customHeight="1">
      <c r="C16" s="535"/>
      <c r="D16" s="557"/>
      <c r="E16" s="539" t="str">
        <f>CONCATENATE(SUM(K16:AS16)," godz. x ",tyg," tygodni")</f>
        <v>17 godz. x 15 tygodni</v>
      </c>
      <c r="F16" s="540"/>
      <c r="G16" s="540"/>
      <c r="H16" s="540"/>
      <c r="I16" s="545"/>
      <c r="J16" s="543"/>
      <c r="K16" s="539">
        <f>SUM(K15:N15)</f>
        <v>0</v>
      </c>
      <c r="L16" s="540"/>
      <c r="M16" s="540"/>
      <c r="N16" s="541"/>
      <c r="O16" s="543"/>
      <c r="P16" s="539">
        <f>SUM(P15:S15)</f>
        <v>0</v>
      </c>
      <c r="Q16" s="540"/>
      <c r="R16" s="540"/>
      <c r="S16" s="541"/>
      <c r="T16" s="543"/>
      <c r="U16" s="539">
        <f>SUM(U15:X15)</f>
        <v>0</v>
      </c>
      <c r="V16" s="540"/>
      <c r="W16" s="540"/>
      <c r="X16" s="541"/>
      <c r="Y16" s="543"/>
      <c r="Z16" s="539">
        <f>SUM(Z15:AC15)</f>
        <v>0</v>
      </c>
      <c r="AA16" s="540"/>
      <c r="AB16" s="540"/>
      <c r="AC16" s="541"/>
      <c r="AD16" s="543"/>
      <c r="AE16" s="539">
        <f>SUM(AE15:AH15)</f>
        <v>0</v>
      </c>
      <c r="AF16" s="540"/>
      <c r="AG16" s="540"/>
      <c r="AH16" s="541"/>
      <c r="AI16" s="543"/>
      <c r="AJ16" s="539">
        <f>SUM(AJ15:AM15)</f>
        <v>10</v>
      </c>
      <c r="AK16" s="540"/>
      <c r="AL16" s="540"/>
      <c r="AM16" s="541"/>
      <c r="AN16" s="543"/>
      <c r="AO16" s="539">
        <f>SUM(AO15:AR15)</f>
        <v>7</v>
      </c>
      <c r="AP16" s="540"/>
      <c r="AQ16" s="540"/>
      <c r="AR16" s="541"/>
      <c r="AS16" s="543"/>
      <c r="AT16" s="539">
        <f>SUM(AT15:AW15)</f>
        <v>4</v>
      </c>
      <c r="AU16" s="540"/>
      <c r="AV16" s="540"/>
      <c r="AW16" s="541"/>
      <c r="AX16" s="543"/>
    </row>
    <row r="17" spans="3:46" ht="13.5" customHeight="1">
      <c r="C17" s="537" t="s">
        <v>35</v>
      </c>
      <c r="D17" s="558"/>
      <c r="E17" s="28" t="e">
        <f ca="1">SUM(K17:AS17)</f>
        <v>#NAME?</v>
      </c>
      <c r="K17" s="28" t="e">
        <f ca="1">LiczbaEgz(K7:N14)</f>
        <v>#NAME?</v>
      </c>
      <c r="P17" s="28" t="e">
        <f ca="1">LiczbaEgz(P7:S14)</f>
        <v>#NAME?</v>
      </c>
      <c r="U17" s="28" t="e">
        <f ca="1">LiczbaEgz(U7:X14)</f>
        <v>#NAME?</v>
      </c>
      <c r="Z17" s="28" t="e">
        <f ca="1">LiczbaEgz(Z7:AC14)</f>
        <v>#NAME?</v>
      </c>
      <c r="AE17" s="28"/>
      <c r="AJ17" s="28" t="e">
        <f ca="1">LiczbaEgz(AJ7:AM14)</f>
        <v>#NAME?</v>
      </c>
      <c r="AO17" s="28" t="e">
        <f ca="1">LiczbaEgz(AO7:AR14)</f>
        <v>#NAME?</v>
      </c>
      <c r="AT17" s="28" t="e">
        <f ca="1">LiczbaEgz(AT7:AW14)</f>
        <v>#NAME?</v>
      </c>
    </row>
    <row r="32" spans="3:46">
      <c r="D32" s="31"/>
    </row>
  </sheetData>
  <mergeCells count="32">
    <mergeCell ref="C17:D17"/>
    <mergeCell ref="E16:H16"/>
    <mergeCell ref="K16:N16"/>
    <mergeCell ref="P16:S16"/>
    <mergeCell ref="U16:X16"/>
    <mergeCell ref="C15:D16"/>
    <mergeCell ref="I15:I16"/>
    <mergeCell ref="J15:J16"/>
    <mergeCell ref="O15:O16"/>
    <mergeCell ref="T15:T16"/>
    <mergeCell ref="Z16:AC16"/>
    <mergeCell ref="AE16:AH16"/>
    <mergeCell ref="Y15:Y16"/>
    <mergeCell ref="AD15:AD16"/>
    <mergeCell ref="AI15:AI16"/>
    <mergeCell ref="AN15:AN16"/>
    <mergeCell ref="AS15:AS16"/>
    <mergeCell ref="AX15:AX16"/>
    <mergeCell ref="AJ16:AM16"/>
    <mergeCell ref="AO16:AR16"/>
    <mergeCell ref="AT16:AW16"/>
    <mergeCell ref="Z5:AD5"/>
    <mergeCell ref="AE5:AI5"/>
    <mergeCell ref="AJ5:AN5"/>
    <mergeCell ref="AO5:AS5"/>
    <mergeCell ref="AT5:AX5"/>
    <mergeCell ref="U5:Y5"/>
    <mergeCell ref="C5:C6"/>
    <mergeCell ref="D5:D6"/>
    <mergeCell ref="E5:J5"/>
    <mergeCell ref="K5:O5"/>
    <mergeCell ref="P5:T5"/>
  </mergeCells>
  <dataValidations count="2"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7:AX13"/>
    <dataValidation type="whole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14:N16 O14:O15 P14:S16 T14:T15 U14:AX14 U15:X16 AE15:AH16 AO15:AR16 Y15 AI15 AS15 Z15:AC16 AJ15:AM16 AD15 AN15 AT15:AW16 AX15">
      <formula1>0</formula1>
      <formula2>9</formula2>
    </dataValidation>
  </dataValidations>
  <printOptions horizontalCentered="1" verticalCentered="1"/>
  <pageMargins left="0.59055118110236227" right="0.59055118110236227" top="0.98425196850393704" bottom="0.39370078740157483" header="0.51181102362204722" footer="0.51181102362204722"/>
  <pageSetup paperSize="9" scale="78" fitToHeight="10" orientation="landscape" r:id="rId1"/>
  <headerFooter alignWithMargins="0"/>
  <legacyDrawing r:id="rId2"/>
  <controls>
    <control shapeId="13315" r:id="rId3" name="CommandButton3"/>
    <control shapeId="13314" r:id="rId4" name="CommandButton2"/>
    <control shapeId="13313" r:id="rId5" name="CommandButton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2"/>
  <dimension ref="B2:D11"/>
  <sheetViews>
    <sheetView showGridLines="0" workbookViewId="0">
      <selection activeCell="E16" sqref="E16"/>
    </sheetView>
  </sheetViews>
  <sheetFormatPr defaultRowHeight="15"/>
  <cols>
    <col min="1" max="1" width="3.85546875" style="1" customWidth="1"/>
    <col min="2" max="2" width="53.42578125" style="1" bestFit="1" customWidth="1"/>
    <col min="3" max="3" width="5.5703125" style="1" customWidth="1"/>
    <col min="4" max="16384" width="9.140625" style="1"/>
  </cols>
  <sheetData>
    <row r="2" spans="2:4" ht="15.75">
      <c r="B2" s="559" t="s">
        <v>19</v>
      </c>
      <c r="C2" s="559"/>
    </row>
    <row r="4" spans="2:4" ht="20.25" customHeight="1">
      <c r="B4" s="2" t="s">
        <v>13</v>
      </c>
      <c r="C4" s="3">
        <v>15</v>
      </c>
      <c r="D4" s="7" t="s">
        <v>21</v>
      </c>
    </row>
    <row r="5" spans="2:4" ht="20.25" customHeight="1">
      <c r="B5" s="6" t="s">
        <v>20</v>
      </c>
      <c r="C5" s="4">
        <v>32</v>
      </c>
      <c r="D5" s="7" t="s">
        <v>22</v>
      </c>
    </row>
    <row r="6" spans="2:4" ht="20.25" customHeight="1">
      <c r="B6" s="6" t="s">
        <v>14</v>
      </c>
      <c r="C6" s="4">
        <v>300</v>
      </c>
      <c r="D6" s="7" t="s">
        <v>26</v>
      </c>
    </row>
    <row r="7" spans="2:4" ht="20.25" customHeight="1">
      <c r="B7" s="6" t="s">
        <v>15</v>
      </c>
      <c r="C7" s="4">
        <v>350</v>
      </c>
      <c r="D7" s="7" t="s">
        <v>27</v>
      </c>
    </row>
    <row r="8" spans="2:4" ht="20.25" customHeight="1">
      <c r="B8" s="6" t="s">
        <v>16</v>
      </c>
      <c r="C8" s="4">
        <v>6</v>
      </c>
      <c r="D8" s="7" t="s">
        <v>23</v>
      </c>
    </row>
    <row r="9" spans="2:4" ht="20.25" customHeight="1">
      <c r="B9" s="6" t="s">
        <v>17</v>
      </c>
      <c r="C9" s="4">
        <v>7</v>
      </c>
      <c r="D9" s="7" t="s">
        <v>24</v>
      </c>
    </row>
    <row r="10" spans="2:4" ht="20.25" customHeight="1">
      <c r="B10" s="6" t="s">
        <v>18</v>
      </c>
      <c r="C10" s="4">
        <v>10</v>
      </c>
      <c r="D10" s="7" t="s">
        <v>25</v>
      </c>
    </row>
    <row r="11" spans="2:4" ht="20.25" customHeight="1">
      <c r="B11" s="8" t="s">
        <v>33</v>
      </c>
      <c r="C11" s="5">
        <v>30</v>
      </c>
      <c r="D11" s="7" t="s">
        <v>34</v>
      </c>
    </row>
  </sheetData>
  <mergeCells count="1">
    <mergeCell ref="B2:C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C2:S48"/>
  <sheetViews>
    <sheetView topLeftCell="A4" workbookViewId="0">
      <selection activeCell="U47" sqref="U47"/>
    </sheetView>
  </sheetViews>
  <sheetFormatPr defaultRowHeight="12.75"/>
  <sheetData>
    <row r="2" spans="3:14">
      <c r="I2" t="s">
        <v>0</v>
      </c>
      <c r="J2" t="s">
        <v>36</v>
      </c>
      <c r="K2" t="s">
        <v>2</v>
      </c>
      <c r="L2" t="s">
        <v>3</v>
      </c>
    </row>
    <row r="3" spans="3:14">
      <c r="I3">
        <v>1</v>
      </c>
      <c r="J3">
        <v>2</v>
      </c>
      <c r="K3">
        <v>4</v>
      </c>
      <c r="L3">
        <v>4</v>
      </c>
    </row>
    <row r="4" spans="3:14">
      <c r="D4">
        <f>SUM(D7:E11)</f>
        <v>390</v>
      </c>
      <c r="I4">
        <v>1</v>
      </c>
      <c r="J4">
        <v>1</v>
      </c>
      <c r="K4">
        <v>1</v>
      </c>
      <c r="L4">
        <v>1</v>
      </c>
    </row>
    <row r="7" spans="3:14">
      <c r="C7" t="s">
        <v>0</v>
      </c>
      <c r="D7">
        <v>90</v>
      </c>
      <c r="E7">
        <v>90</v>
      </c>
      <c r="F7">
        <v>105</v>
      </c>
      <c r="G7">
        <f>SUM(D7:E7)</f>
        <v>180</v>
      </c>
    </row>
    <row r="8" spans="3:14">
      <c r="C8" t="s">
        <v>1</v>
      </c>
      <c r="D8">
        <v>30</v>
      </c>
      <c r="E8">
        <v>30</v>
      </c>
      <c r="G8">
        <f>SUM(D8:E8)</f>
        <v>60</v>
      </c>
    </row>
    <row r="9" spans="3:14">
      <c r="C9" t="s">
        <v>2</v>
      </c>
      <c r="D9">
        <v>60</v>
      </c>
      <c r="E9">
        <v>60</v>
      </c>
      <c r="F9">
        <v>90</v>
      </c>
      <c r="G9">
        <f>SUM(D9:E9)</f>
        <v>120</v>
      </c>
    </row>
    <row r="10" spans="3:14">
      <c r="C10" t="s">
        <v>3</v>
      </c>
      <c r="E10">
        <v>30</v>
      </c>
      <c r="F10">
        <v>90</v>
      </c>
      <c r="G10">
        <f>SUM(D10:E10)</f>
        <v>30</v>
      </c>
    </row>
    <row r="12" spans="3:14">
      <c r="L12">
        <f>G7*$I$3</f>
        <v>180</v>
      </c>
      <c r="M12">
        <f>F7*$I$4</f>
        <v>105</v>
      </c>
    </row>
    <row r="13" spans="3:14">
      <c r="L13">
        <f>G8*$J$3</f>
        <v>120</v>
      </c>
    </row>
    <row r="14" spans="3:14">
      <c r="C14" t="s">
        <v>0</v>
      </c>
      <c r="D14">
        <v>90</v>
      </c>
      <c r="E14">
        <v>150</v>
      </c>
      <c r="F14">
        <v>210</v>
      </c>
      <c r="G14">
        <f>SUM(D14:E14)</f>
        <v>240</v>
      </c>
      <c r="L14">
        <f>G9*$K$3</f>
        <v>480</v>
      </c>
      <c r="M14">
        <f>F9*$K$4</f>
        <v>90</v>
      </c>
    </row>
    <row r="15" spans="3:14">
      <c r="C15" t="s">
        <v>1</v>
      </c>
      <c r="D15">
        <v>30</v>
      </c>
      <c r="E15">
        <v>60</v>
      </c>
      <c r="F15">
        <v>45</v>
      </c>
      <c r="G15">
        <f>SUM(D15:E15)</f>
        <v>90</v>
      </c>
      <c r="L15">
        <f>G10*$L$3</f>
        <v>120</v>
      </c>
      <c r="M15">
        <f>F10*$L$4</f>
        <v>90</v>
      </c>
    </row>
    <row r="16" spans="3:14">
      <c r="C16" t="s">
        <v>2</v>
      </c>
      <c r="D16">
        <v>60</v>
      </c>
      <c r="E16">
        <v>30</v>
      </c>
      <c r="F16">
        <v>120</v>
      </c>
      <c r="G16">
        <f>SUM(D16:E16)</f>
        <v>90</v>
      </c>
      <c r="L16">
        <f>SUM(L12:L15)</f>
        <v>900</v>
      </c>
      <c r="M16">
        <f>SUM(M12:M15)</f>
        <v>285</v>
      </c>
      <c r="N16">
        <f>SUM(L16:M16)</f>
        <v>1185</v>
      </c>
    </row>
    <row r="17" spans="3:19">
      <c r="C17" t="s">
        <v>3</v>
      </c>
      <c r="G17">
        <f>SUM(D17:E17)</f>
        <v>0</v>
      </c>
    </row>
    <row r="19" spans="3:19">
      <c r="L19">
        <f>G14*$I$3</f>
        <v>240</v>
      </c>
      <c r="M19">
        <f>F14*$I$4</f>
        <v>210</v>
      </c>
    </row>
    <row r="20" spans="3:19">
      <c r="L20">
        <f>G15*$J$3</f>
        <v>180</v>
      </c>
      <c r="M20">
        <f>F15*J4</f>
        <v>45</v>
      </c>
    </row>
    <row r="21" spans="3:19">
      <c r="D21">
        <v>30</v>
      </c>
      <c r="E21">
        <v>60</v>
      </c>
      <c r="L21">
        <f>G16*$K$3</f>
        <v>360</v>
      </c>
      <c r="M21">
        <f>F16*$K$4</f>
        <v>120</v>
      </c>
    </row>
    <row r="22" spans="3:19">
      <c r="D22">
        <v>150</v>
      </c>
      <c r="E22">
        <v>90</v>
      </c>
      <c r="L22">
        <f>G17*$L$3</f>
        <v>0</v>
      </c>
      <c r="M22">
        <f>F17*$L$4</f>
        <v>0</v>
      </c>
    </row>
    <row r="23" spans="3:19">
      <c r="L23">
        <f>SUM(L19:L22)</f>
        <v>780</v>
      </c>
      <c r="M23">
        <f>SUM(M19:M22)</f>
        <v>375</v>
      </c>
      <c r="N23">
        <f>SUM(L23:M23)</f>
        <v>1155</v>
      </c>
    </row>
    <row r="32" spans="3:19">
      <c r="K32" t="s">
        <v>59</v>
      </c>
      <c r="S32" t="s">
        <v>60</v>
      </c>
    </row>
    <row r="33" spans="11:19">
      <c r="K33">
        <v>1</v>
      </c>
      <c r="L33">
        <v>1</v>
      </c>
      <c r="O33">
        <f>SUM(K33:L33)*15</f>
        <v>30</v>
      </c>
      <c r="P33">
        <f>O33/28</f>
        <v>1.0714285714285714</v>
      </c>
      <c r="R33">
        <v>1</v>
      </c>
      <c r="S33">
        <v>2</v>
      </c>
    </row>
    <row r="34" spans="11:19">
      <c r="K34">
        <v>1</v>
      </c>
      <c r="L34">
        <v>2</v>
      </c>
      <c r="O34">
        <f t="shared" ref="O34:O40" si="0">SUM(K34:L34)*15</f>
        <v>45</v>
      </c>
      <c r="P34">
        <f t="shared" ref="P34:P40" si="1">O34/28</f>
        <v>1.6071428571428572</v>
      </c>
      <c r="R34">
        <v>1.5</v>
      </c>
      <c r="S34">
        <v>3</v>
      </c>
    </row>
    <row r="35" spans="11:19">
      <c r="K35">
        <v>2</v>
      </c>
      <c r="L35">
        <v>1</v>
      </c>
      <c r="O35">
        <f t="shared" si="0"/>
        <v>45</v>
      </c>
      <c r="P35">
        <f t="shared" si="1"/>
        <v>1.6071428571428572</v>
      </c>
      <c r="R35">
        <v>1.5</v>
      </c>
      <c r="S35">
        <v>3</v>
      </c>
    </row>
    <row r="36" spans="11:19">
      <c r="K36">
        <v>2</v>
      </c>
      <c r="L36">
        <v>2</v>
      </c>
      <c r="O36">
        <f t="shared" si="0"/>
        <v>60</v>
      </c>
      <c r="P36">
        <f t="shared" si="1"/>
        <v>2.1428571428571428</v>
      </c>
      <c r="R36">
        <v>2</v>
      </c>
      <c r="S36">
        <v>4</v>
      </c>
    </row>
    <row r="37" spans="11:19">
      <c r="M37">
        <v>1</v>
      </c>
      <c r="O37">
        <f t="shared" si="0"/>
        <v>0</v>
      </c>
      <c r="P37">
        <f t="shared" si="1"/>
        <v>0</v>
      </c>
    </row>
    <row r="38" spans="11:19">
      <c r="M38">
        <v>2</v>
      </c>
      <c r="O38">
        <f t="shared" si="0"/>
        <v>0</v>
      </c>
      <c r="P38">
        <f t="shared" si="1"/>
        <v>0</v>
      </c>
    </row>
    <row r="39" spans="11:19">
      <c r="K39">
        <v>1</v>
      </c>
      <c r="O39">
        <f t="shared" si="0"/>
        <v>15</v>
      </c>
      <c r="P39">
        <f t="shared" si="1"/>
        <v>0.5357142857142857</v>
      </c>
      <c r="R39">
        <v>0.5</v>
      </c>
      <c r="S39">
        <v>1</v>
      </c>
    </row>
    <row r="40" spans="11:19">
      <c r="K40">
        <v>2</v>
      </c>
      <c r="O40">
        <f t="shared" si="0"/>
        <v>30</v>
      </c>
      <c r="P40">
        <f t="shared" si="1"/>
        <v>1.0714285714285714</v>
      </c>
      <c r="R40">
        <v>1</v>
      </c>
      <c r="S40">
        <v>2</v>
      </c>
    </row>
    <row r="42" spans="11:19">
      <c r="K42" t="s">
        <v>61</v>
      </c>
    </row>
    <row r="43" spans="11:19">
      <c r="K43">
        <v>1</v>
      </c>
      <c r="L43">
        <v>1</v>
      </c>
      <c r="O43">
        <f t="shared" ref="O43:O48" si="2">K43*20+L43*15</f>
        <v>35</v>
      </c>
      <c r="P43">
        <f t="shared" ref="P43:P48" si="3">O43/28</f>
        <v>1.25</v>
      </c>
      <c r="R43">
        <v>1.5</v>
      </c>
      <c r="S43">
        <v>3</v>
      </c>
    </row>
    <row r="44" spans="11:19">
      <c r="K44">
        <v>1</v>
      </c>
      <c r="L44">
        <v>2</v>
      </c>
      <c r="O44">
        <f t="shared" si="2"/>
        <v>50</v>
      </c>
      <c r="P44">
        <f t="shared" si="3"/>
        <v>1.7857142857142858</v>
      </c>
      <c r="R44">
        <v>2</v>
      </c>
      <c r="S44">
        <v>4</v>
      </c>
    </row>
    <row r="45" spans="11:19">
      <c r="K45">
        <v>2</v>
      </c>
      <c r="L45">
        <v>1</v>
      </c>
      <c r="O45">
        <f t="shared" si="2"/>
        <v>55</v>
      </c>
      <c r="P45">
        <f t="shared" si="3"/>
        <v>1.9642857142857142</v>
      </c>
      <c r="R45">
        <v>2</v>
      </c>
      <c r="S45">
        <v>4</v>
      </c>
    </row>
    <row r="46" spans="11:19">
      <c r="K46">
        <v>2</v>
      </c>
      <c r="L46">
        <v>2</v>
      </c>
      <c r="O46">
        <f t="shared" si="2"/>
        <v>70</v>
      </c>
      <c r="P46">
        <f t="shared" si="3"/>
        <v>2.5</v>
      </c>
      <c r="R46">
        <v>2.5</v>
      </c>
      <c r="S46">
        <v>5</v>
      </c>
    </row>
    <row r="47" spans="11:19">
      <c r="K47">
        <v>1</v>
      </c>
      <c r="O47">
        <f t="shared" si="2"/>
        <v>20</v>
      </c>
      <c r="P47">
        <f t="shared" si="3"/>
        <v>0.7142857142857143</v>
      </c>
      <c r="R47">
        <v>1</v>
      </c>
      <c r="S47">
        <v>2</v>
      </c>
    </row>
    <row r="48" spans="11:19">
      <c r="K48">
        <v>2</v>
      </c>
      <c r="O48">
        <f t="shared" si="2"/>
        <v>40</v>
      </c>
      <c r="P48">
        <f t="shared" si="3"/>
        <v>1.4285714285714286</v>
      </c>
      <c r="R48">
        <v>1.5</v>
      </c>
      <c r="S4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24</vt:i4>
      </vt:variant>
    </vt:vector>
  </HeadingPairs>
  <TitlesOfParts>
    <vt:vector size="33" baseType="lpstr">
      <vt:lpstr>Kierunek</vt:lpstr>
      <vt:lpstr>Podstawowe obieralne</vt:lpstr>
      <vt:lpstr>Kierunkowe obieralne</vt:lpstr>
      <vt:lpstr>EiDPS</vt:lpstr>
      <vt:lpstr>LiS</vt:lpstr>
      <vt:lpstr>RziLSz</vt:lpstr>
      <vt:lpstr>TCh</vt:lpstr>
      <vt:lpstr>P</vt:lpstr>
      <vt:lpstr>Arkusz1</vt:lpstr>
      <vt:lpstr>druk_kier</vt:lpstr>
      <vt:lpstr>druk_podst</vt:lpstr>
      <vt:lpstr>'Kierunkowe obieralne'!druk_spec</vt:lpstr>
      <vt:lpstr>LiS!druk_spec</vt:lpstr>
      <vt:lpstr>'Podstawowe obieralne'!druk_spec</vt:lpstr>
      <vt:lpstr>RziLSz!druk_spec</vt:lpstr>
      <vt:lpstr>TCh!druk_spec</vt:lpstr>
      <vt:lpstr>druk_spec</vt:lpstr>
      <vt:lpstr>ECTS_r</vt:lpstr>
      <vt:lpstr>ECTS_s</vt:lpstr>
      <vt:lpstr>egz_r</vt:lpstr>
      <vt:lpstr>egz_s</vt:lpstr>
      <vt:lpstr>max_11</vt:lpstr>
      <vt:lpstr>max_st</vt:lpstr>
      <vt:lpstr>max_t</vt:lpstr>
      <vt:lpstr>min_st</vt:lpstr>
      <vt:lpstr>EiDPS!Obszar_wydruku</vt:lpstr>
      <vt:lpstr>Kierunek!Obszar_wydruku</vt:lpstr>
      <vt:lpstr>'Kierunkowe obieralne'!Obszar_wydruku</vt:lpstr>
      <vt:lpstr>LiS!Obszar_wydruku</vt:lpstr>
      <vt:lpstr>'Podstawowe obieralne'!Obszar_wydruku</vt:lpstr>
      <vt:lpstr>RziLSz!Obszar_wydruku</vt:lpstr>
      <vt:lpstr>TCh!Obszar_wydruku</vt:lpstr>
      <vt:lpstr>tyg</vt:lpstr>
    </vt:vector>
  </TitlesOfParts>
  <Company>Katedra Mechaniki Precyzyjnej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Dziura</dc:creator>
  <cp:lastModifiedBy>Sławomir Nagnajewicz</cp:lastModifiedBy>
  <cp:lastPrinted>2012-06-26T07:26:16Z</cp:lastPrinted>
  <dcterms:created xsi:type="dcterms:W3CDTF">2002-04-29T07:10:53Z</dcterms:created>
  <dcterms:modified xsi:type="dcterms:W3CDTF">2015-06-02T09:17:03Z</dcterms:modified>
</cp:coreProperties>
</file>